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adu.Crivoi\Desktop\Work for updating the website\Data Pack\1Q 2025\"/>
    </mc:Choice>
  </mc:AlternateContent>
  <bookViews>
    <workbookView xWindow="-105" yWindow="-105" windowWidth="19305" windowHeight="7590" tabRatio="729" activeTab="1"/>
  </bookViews>
  <sheets>
    <sheet name="Cover - Notice" sheetId="4" r:id="rId1"/>
    <sheet name="INDEX" sheetId="5" r:id="rId2"/>
    <sheet name="Income statement" sheetId="6" r:id="rId3"/>
    <sheet name="Balance sheet" sheetId="7" r:id="rId4"/>
    <sheet name="Operating info" sheetId="8" r:id="rId5"/>
  </sheets>
  <definedNames>
    <definedName name="__bookmark_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9" i="8" l="1"/>
  <c r="U19" i="8"/>
  <c r="V17" i="8"/>
  <c r="U17" i="8"/>
  <c r="U71" i="7" l="1"/>
  <c r="U70" i="7"/>
  <c r="U68" i="7"/>
  <c r="U59" i="7"/>
  <c r="U45" i="7" l="1"/>
  <c r="R45" i="7" l="1"/>
  <c r="S45" i="7" l="1"/>
  <c r="Q45" i="7"/>
  <c r="S41" i="6" l="1"/>
  <c r="R41" i="6"/>
  <c r="S34" i="6"/>
  <c r="R34" i="6"/>
  <c r="S31" i="6"/>
  <c r="R31" i="6"/>
  <c r="S11" i="6"/>
  <c r="R11" i="6"/>
  <c r="S8" i="6"/>
  <c r="S14" i="6" s="1"/>
  <c r="S18" i="6" s="1"/>
  <c r="S20" i="6" s="1"/>
  <c r="S22" i="6" s="1"/>
  <c r="R8" i="6"/>
  <c r="S59" i="7"/>
  <c r="R59" i="7"/>
  <c r="R37" i="6" l="1"/>
  <c r="R42" i="6" s="1"/>
  <c r="R44" i="6" s="1"/>
  <c r="R46" i="6" s="1"/>
  <c r="S37" i="6"/>
  <c r="S42" i="6" s="1"/>
  <c r="S44" i="6" s="1"/>
  <c r="S46" i="6" s="1"/>
  <c r="R14" i="6"/>
  <c r="R18" i="6" s="1"/>
  <c r="R20" i="6" s="1"/>
  <c r="R22" i="6" s="1"/>
  <c r="S15" i="8" l="1"/>
  <c r="R15" i="8"/>
  <c r="Q41" i="6" l="1"/>
  <c r="Q34" i="6"/>
  <c r="Q31" i="6"/>
  <c r="Q37" i="6" s="1"/>
  <c r="Q42" i="6" s="1"/>
  <c r="Q44" i="6" s="1"/>
  <c r="Q46" i="6" s="1"/>
  <c r="Q11" i="6"/>
  <c r="Q8" i="6"/>
  <c r="Q70" i="7"/>
  <c r="Q59" i="7"/>
  <c r="Q71" i="7" l="1"/>
  <c r="Q14" i="6"/>
  <c r="Q18" i="6" s="1"/>
  <c r="Q20" i="6" s="1"/>
  <c r="Q22" i="6" s="1"/>
  <c r="O17" i="6"/>
  <c r="O11" i="6"/>
  <c r="O8" i="6"/>
  <c r="H34" i="6" l="1"/>
  <c r="H31" i="6"/>
  <c r="H37" i="6" s="1"/>
  <c r="I34" i="6"/>
  <c r="I31" i="6"/>
  <c r="I37" i="6" s="1"/>
  <c r="M34" i="6"/>
  <c r="M31" i="6"/>
  <c r="M41" i="6"/>
  <c r="I41" i="6"/>
  <c r="H41" i="6"/>
  <c r="M37" i="6" l="1"/>
  <c r="M42" i="6"/>
  <c r="M44" i="6" s="1"/>
  <c r="M46" i="6" s="1"/>
  <c r="H42" i="6"/>
  <c r="H44" i="6" s="1"/>
  <c r="H46" i="6" s="1"/>
  <c r="I42" i="6"/>
  <c r="I44" i="6" s="1"/>
  <c r="I46" i="6" s="1"/>
  <c r="K18" i="7" l="1"/>
  <c r="K22" i="7" s="1"/>
  <c r="K12" i="7"/>
  <c r="K13" i="7" s="1"/>
  <c r="K18" i="6"/>
  <c r="J12" i="7"/>
  <c r="J18" i="7" l="1"/>
  <c r="J22" i="7" s="1"/>
  <c r="J10" i="7"/>
  <c r="J13" i="7" s="1"/>
  <c r="J11" i="6"/>
  <c r="J14" i="6" s="1"/>
  <c r="J18" i="6" s="1"/>
  <c r="J20" i="6" s="1"/>
  <c r="J22" i="6" s="1"/>
  <c r="I14" i="6"/>
  <c r="I18" i="6" s="1"/>
  <c r="I20" i="6" s="1"/>
  <c r="I22" i="6" s="1"/>
</calcChain>
</file>

<file path=xl/sharedStrings.xml><?xml version="1.0" encoding="utf-8"?>
<sst xmlns="http://schemas.openxmlformats.org/spreadsheetml/2006/main" count="161" uniqueCount="121">
  <si>
    <t>Other liabilities</t>
  </si>
  <si>
    <t>Interest income</t>
  </si>
  <si>
    <t>Interest expense</t>
  </si>
  <si>
    <t>USD/MDL</t>
  </si>
  <si>
    <t>EUR/MDL</t>
  </si>
  <si>
    <t>Average</t>
  </si>
  <si>
    <t>Period End</t>
  </si>
  <si>
    <t>Employee numbers</t>
  </si>
  <si>
    <t>Active clients</t>
  </si>
  <si>
    <t>F&amp;C income</t>
  </si>
  <si>
    <t>F&amp;C expense</t>
  </si>
  <si>
    <t>Net F&amp;C income</t>
  </si>
  <si>
    <t>Other operating income</t>
  </si>
  <si>
    <t>Net interest Income</t>
  </si>
  <si>
    <t>Foreign exchange gains, net</t>
  </si>
  <si>
    <t>Personnel expenses</t>
  </si>
  <si>
    <t>Other operational expenses</t>
  </si>
  <si>
    <t>Pre-provision operating profit</t>
  </si>
  <si>
    <t>Impairment and provision release/(charge), net</t>
  </si>
  <si>
    <t>Operating profit before tax</t>
  </si>
  <si>
    <t>Income tax expense</t>
  </si>
  <si>
    <t>Net profit for the year</t>
  </si>
  <si>
    <t>Mobile App Clients, thous</t>
  </si>
  <si>
    <t>-</t>
  </si>
  <si>
    <t>Dividend, thous MDL</t>
  </si>
  <si>
    <t>Dividend per share, MDL/share</t>
  </si>
  <si>
    <t>Total operating income</t>
  </si>
  <si>
    <t>Gross loans and advances to customers</t>
  </si>
  <si>
    <t>Loan loss provision</t>
  </si>
  <si>
    <t>Cash and cash equivalents</t>
  </si>
  <si>
    <t>Index</t>
  </si>
  <si>
    <t>Page</t>
  </si>
  <si>
    <r>
      <t xml:space="preserve">Web: </t>
    </r>
    <r>
      <rPr>
        <u/>
        <sz val="9"/>
        <color theme="1"/>
        <rFont val="Calibri"/>
        <family val="2"/>
        <charset val="204"/>
        <scheme val="minor"/>
      </rPr>
      <t>maib.md</t>
    </r>
  </si>
  <si>
    <t xml:space="preserve">The financial information on which this supplement is based is unaudited and has been prepared in accordance with the group's significant accounting policies. The financial information does not constitute financial statements prepared in accordance with International Financial Reporting Standards ('IFRSs'), is not complete and should be read in conjunction with the Annual Report and other reports and financial information published by MAIB. </t>
  </si>
  <si>
    <t>(all figures in thous MDL unless stated otherwise)</t>
  </si>
  <si>
    <t>Customer deposits</t>
  </si>
  <si>
    <t>Treasury securities and other financial instruments</t>
  </si>
  <si>
    <t>Total assets*</t>
  </si>
  <si>
    <t>Net loans and advances to customers*</t>
  </si>
  <si>
    <t>Total liabilities*</t>
  </si>
  <si>
    <t>Equity*</t>
  </si>
  <si>
    <t>Total equity and liabilities*</t>
  </si>
  <si>
    <t>*reconciles with the audited separate statement of profit or loss and other comprehensive income for the respective period, prepared in accordance with International Financial Reporting Standards ('IFRSs')</t>
  </si>
  <si>
    <t>*reconciles with the audited separate statement of financial position for the respective period, prepared in accordance with International Financial Reporting Standards ('IFRSs')</t>
  </si>
  <si>
    <t>maib operating Info</t>
  </si>
  <si>
    <t>maib - Operating information</t>
  </si>
  <si>
    <t>Banca Comercială ”MAIB” Societate pe acţiuni</t>
  </si>
  <si>
    <t>Other assets</t>
  </si>
  <si>
    <t>ASSETS</t>
  </si>
  <si>
    <t>Cash on hand</t>
  </si>
  <si>
    <t>Balances with the National Bank of Moldova</t>
  </si>
  <si>
    <t>Investments in debt securities</t>
  </si>
  <si>
    <t>Investments in equity securities</t>
  </si>
  <si>
    <t>Loans and advances to customers</t>
  </si>
  <si>
    <t>Finance lease receivables</t>
  </si>
  <si>
    <t>Investment property</t>
  </si>
  <si>
    <t>Other financial assets</t>
  </si>
  <si>
    <t>Premises and equipment</t>
  </si>
  <si>
    <t>Intangible assets</t>
  </si>
  <si>
    <t>Right of use assets</t>
  </si>
  <si>
    <t>TOTAL ASSETS</t>
  </si>
  <si>
    <t>LIABILITIES</t>
  </si>
  <si>
    <t>Due to other banks</t>
  </si>
  <si>
    <t>Due to customers</t>
  </si>
  <si>
    <t>Borrowings</t>
  </si>
  <si>
    <t>Lease liabilities</t>
  </si>
  <si>
    <t>Other financial liabilities</t>
  </si>
  <si>
    <t>Current income tax liability</t>
  </si>
  <si>
    <t>Deferred income tax liability</t>
  </si>
  <si>
    <t>Provision for loan commitments</t>
  </si>
  <si>
    <t>Subordinated debt</t>
  </si>
  <si>
    <t>TOTAL LIABILITIES</t>
  </si>
  <si>
    <t>EQUITY</t>
  </si>
  <si>
    <t>Ordinary shares</t>
  </si>
  <si>
    <t>Share premium</t>
  </si>
  <si>
    <t>Revaluation reserve for securities at fair value through other comprehensive income</t>
  </si>
  <si>
    <t>Revaluation reserve for premises</t>
  </si>
  <si>
    <t>Retained earnings</t>
  </si>
  <si>
    <t>Total equity attributable to equity owners of the Bank</t>
  </si>
  <si>
    <t>TOTAL EQUITY</t>
  </si>
  <si>
    <t>TOTAL EQUITY AND LIABILITIES</t>
  </si>
  <si>
    <t>Net Interest Income</t>
  </si>
  <si>
    <t>Net Foreign Exchange Gains (Losses)</t>
  </si>
  <si>
    <t>Other Operating Income</t>
  </si>
  <si>
    <t>Net Fee and Commission Income</t>
  </si>
  <si>
    <t>Operating Income</t>
  </si>
  <si>
    <t>Personnel Expenses</t>
  </si>
  <si>
    <t>Other Operating Expenses</t>
  </si>
  <si>
    <t>Operating Expenses</t>
  </si>
  <si>
    <t>Operating profit before credit loss allowance</t>
  </si>
  <si>
    <t>Impairment allowances and provisions</t>
  </si>
  <si>
    <t>Profit before Tax</t>
  </si>
  <si>
    <t>Income Tax Expense</t>
  </si>
  <si>
    <t>Net Profit</t>
  </si>
  <si>
    <t>Interest Income</t>
  </si>
  <si>
    <t>Interest Expense</t>
  </si>
  <si>
    <t>F&amp;C Income</t>
  </si>
  <si>
    <t>F&amp;C Expense</t>
  </si>
  <si>
    <t>maib - Income statement (unconsolidated+consolidated)</t>
  </si>
  <si>
    <t>maib - Balance sheet (unconsolidated+consolidated)</t>
  </si>
  <si>
    <t>1.19*</t>
  </si>
  <si>
    <t>* - Please Note that: Stock Split 100:1 took place in March 2023</t>
  </si>
  <si>
    <t>Registered office: 127, 31 august 1989, Chisinau, MD 2012, Republic of Moldova</t>
  </si>
  <si>
    <t>Loans, thous MDL, of which:</t>
  </si>
  <si>
    <t>Deposits, thous MDL</t>
  </si>
  <si>
    <t>Amortization &amp; impairment expenses</t>
  </si>
  <si>
    <t>Depreciation, impairment and amortization expenses</t>
  </si>
  <si>
    <t>Borrowings from IFIs, Govt and subordinated debt</t>
  </si>
  <si>
    <t>Debt securities in issue</t>
  </si>
  <si>
    <t>Non-controlling interest  </t>
  </si>
  <si>
    <r>
      <rPr>
        <b/>
        <sz val="14"/>
        <color theme="1"/>
        <rFont val="Calibri"/>
        <family val="2"/>
        <charset val="204"/>
        <scheme val="minor"/>
      </rPr>
      <t xml:space="preserve">Consolidated </t>
    </r>
    <r>
      <rPr>
        <b/>
        <sz val="10"/>
        <color theme="1"/>
        <rFont val="Calibri"/>
        <family val="2"/>
        <charset val="204"/>
        <scheme val="minor"/>
      </rPr>
      <t>Statements of Financial Position</t>
    </r>
  </si>
  <si>
    <r>
      <rPr>
        <b/>
        <sz val="14"/>
        <color theme="1"/>
        <rFont val="Calibri"/>
        <family val="2"/>
        <charset val="204"/>
        <scheme val="minor"/>
      </rPr>
      <t xml:space="preserve">maib </t>
    </r>
    <r>
      <rPr>
        <b/>
        <sz val="10"/>
        <color theme="1"/>
        <rFont val="Calibri"/>
        <family val="2"/>
        <charset val="204"/>
        <scheme val="minor"/>
      </rPr>
      <t>unconsolidated balance sheet
for the year ended</t>
    </r>
  </si>
  <si>
    <r>
      <rPr>
        <b/>
        <sz val="14"/>
        <color theme="1"/>
        <rFont val="Calibri"/>
        <family val="2"/>
        <charset val="204"/>
        <scheme val="minor"/>
      </rPr>
      <t>Consolidated</t>
    </r>
    <r>
      <rPr>
        <b/>
        <sz val="10"/>
        <color theme="1"/>
        <rFont val="Calibri"/>
        <family val="2"/>
        <charset val="204"/>
        <scheme val="minor"/>
      </rPr>
      <t xml:space="preserve"> Statement of Profit or Loss</t>
    </r>
  </si>
  <si>
    <r>
      <rPr>
        <b/>
        <sz val="14"/>
        <color theme="1"/>
        <rFont val="Calibri"/>
        <family val="2"/>
        <charset val="204"/>
        <scheme val="minor"/>
      </rPr>
      <t>maib</t>
    </r>
    <r>
      <rPr>
        <b/>
        <sz val="12"/>
        <color theme="1"/>
        <rFont val="Calibri"/>
        <family val="2"/>
        <charset val="204"/>
        <scheme val="minor"/>
      </rPr>
      <t xml:space="preserve"> </t>
    </r>
    <r>
      <rPr>
        <b/>
        <sz val="10"/>
        <color theme="1"/>
        <rFont val="Calibri"/>
        <family val="2"/>
        <charset val="204"/>
        <scheme val="minor"/>
      </rPr>
      <t>unconsolidated income statement
for the year ended*</t>
    </r>
  </si>
  <si>
    <t>Deferred tax assets</t>
  </si>
  <si>
    <t>Data Pack
for the years 2015-2025</t>
  </si>
  <si>
    <t>PPE, intangible assets, right of use assets, non-current assets held for sale and investment property</t>
  </si>
  <si>
    <t>Due from banks</t>
  </si>
  <si>
    <t>Non-current assets held for sale</t>
  </si>
  <si>
    <t>Treasury shares</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</si>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</sst>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00_);_(* \(#,##0.00\);_(* &quot;-&quot;??_);_(@_)"/>
    <numFmt numFmtId="165" formatCode="_-* #,##0.00\ _$_-;\-* #,##0.00\ _$_-;_-* &quot;-&quot;??\ _$_-;_-@_-"/>
    <numFmt numFmtId="166" formatCode="#,##0;\(#,##0\);\-"/>
    <numFmt numFmtId="167" formatCode="#,##0.0000"/>
    <numFmt numFmtId="168" formatCode="_(* #,##0_);_(* \(#,##0\);_(* \-??_);_(@_)"/>
    <numFmt numFmtId="169" formatCode="_-* #,##0_-;\-* #,##0_-;_-* &quot;-&quot;??_-;_-@_-"/>
  </numFmts>
  <fonts count="20" x14ac:knownFonts="1">
    <font>
      <sz val="11"/>
      <color theme="1"/>
      <name val="Calibri"/>
      <family val="2"/>
      <scheme val="minor"/>
    </font>
    <font>
      <sz val="11"/>
      <color theme="1"/>
      <name val="Calibri"/>
      <family val="2"/>
      <scheme val="minor"/>
    </font>
    <font>
      <sz val="10"/>
      <name val="Arial"/>
      <family val="2"/>
      <charset val="204"/>
    </font>
    <font>
      <b/>
      <sz val="11"/>
      <color theme="1"/>
      <name val="Calibri"/>
      <family val="2"/>
      <charset val="204"/>
      <scheme val="minor"/>
    </font>
    <font>
      <b/>
      <sz val="16"/>
      <color theme="1"/>
      <name val="Calibri"/>
      <family val="2"/>
      <charset val="204"/>
      <scheme val="minor"/>
    </font>
    <font>
      <sz val="9"/>
      <name val="Calibri"/>
      <family val="2"/>
    </font>
    <font>
      <u/>
      <sz val="9"/>
      <color theme="1"/>
      <name val="Calibri"/>
      <family val="2"/>
      <charset val="204"/>
      <scheme val="minor"/>
    </font>
    <font>
      <sz val="11"/>
      <name val="Calibri"/>
      <family val="2"/>
      <scheme val="minor"/>
    </font>
    <font>
      <sz val="11"/>
      <color theme="1"/>
      <name val="Calibri"/>
      <family val="2"/>
      <charset val="204"/>
      <scheme val="minor"/>
    </font>
    <font>
      <i/>
      <sz val="10"/>
      <color theme="1"/>
      <name val="Calibri"/>
      <family val="2"/>
      <charset val="204"/>
      <scheme val="minor"/>
    </font>
    <font>
      <b/>
      <sz val="14"/>
      <color rgb="FF40C1AC"/>
      <name val="Calibri"/>
      <family val="2"/>
      <charset val="204"/>
      <scheme val="minor"/>
    </font>
    <font>
      <b/>
      <sz val="12"/>
      <color rgb="FF000000"/>
      <name val="Arial"/>
      <family val="2"/>
      <charset val="204"/>
    </font>
    <font>
      <sz val="10"/>
      <name val="Arial"/>
      <family val="2"/>
    </font>
    <font>
      <b/>
      <sz val="12"/>
      <color theme="1"/>
      <name val="Calibri"/>
      <family val="2"/>
      <charset val="204"/>
      <scheme val="minor"/>
    </font>
    <font>
      <sz val="10"/>
      <color theme="1"/>
      <name val="Calibri"/>
      <family val="2"/>
      <charset val="204"/>
      <scheme val="minor"/>
    </font>
    <font>
      <b/>
      <sz val="10"/>
      <color theme="1"/>
      <name val="Calibri"/>
      <family val="2"/>
      <charset val="204"/>
      <scheme val="minor"/>
    </font>
    <font>
      <sz val="10"/>
      <name val="Calibri"/>
      <family val="2"/>
      <charset val="204"/>
      <scheme val="minor"/>
    </font>
    <font>
      <b/>
      <i/>
      <sz val="10"/>
      <color theme="1"/>
      <name val="Calibri"/>
      <family val="2"/>
      <charset val="204"/>
      <scheme val="minor"/>
    </font>
    <font>
      <b/>
      <sz val="14"/>
      <color theme="1"/>
      <name val="Calibri"/>
      <family val="2"/>
      <charset val="204"/>
      <scheme val="minor"/>
    </font>
    <font>
      <b/>
      <sz val="10"/>
      <name val="Calibri"/>
      <family val="2"/>
      <charset val="20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s>
  <cellStyleXfs count="7">
    <xf numFmtId="0" fontId="0" fillId="0" borderId="0"/>
    <xf numFmtId="165" fontId="1" fillId="0" borderId="0" applyFont="0" applyFill="0" applyBorder="0" applyAlignment="0" applyProtection="0"/>
    <xf numFmtId="0" fontId="2" fillId="0" borderId="0"/>
    <xf numFmtId="9" fontId="2" fillId="0" borderId="0" applyFont="0" applyFill="0" applyBorder="0" applyAlignment="0" applyProtection="0"/>
    <xf numFmtId="164" fontId="1" fillId="0" borderId="0" applyFont="0" applyFill="0" applyBorder="0" applyAlignment="0" applyProtection="0"/>
    <xf numFmtId="0" fontId="12" fillId="0" borderId="0"/>
    <xf numFmtId="43" fontId="1" fillId="0" borderId="0" applyFont="0" applyFill="0" applyBorder="0" applyAlignment="0" applyProtection="0"/>
  </cellStyleXfs>
  <cellXfs count="157">
    <xf numFmtId="0" fontId="0" fillId="0" borderId="0" xfId="0"/>
    <xf numFmtId="0" fontId="0" fillId="0" borderId="0" xfId="0" applyFill="1"/>
    <xf numFmtId="0" fontId="3" fillId="0" borderId="0" xfId="0" applyFont="1" applyFill="1"/>
    <xf numFmtId="0" fontId="3" fillId="0" borderId="1" xfId="0" applyFont="1" applyFill="1" applyBorder="1" applyAlignment="1">
      <alignment horizontal="right" indent="2"/>
    </xf>
    <xf numFmtId="0" fontId="0" fillId="0" borderId="0" xfId="0" applyFill="1" applyAlignment="1">
      <alignment horizontal="right" indent="2"/>
    </xf>
    <xf numFmtId="166" fontId="0" fillId="0" borderId="0" xfId="0" applyNumberFormat="1" applyFill="1" applyAlignment="1">
      <alignment horizontal="right" indent="2"/>
    </xf>
    <xf numFmtId="0" fontId="0" fillId="0" borderId="2" xfId="0" applyFill="1" applyBorder="1"/>
    <xf numFmtId="0" fontId="0" fillId="0" borderId="0" xfId="0" applyFill="1" applyAlignment="1">
      <alignment horizontal="left" indent="1"/>
    </xf>
    <xf numFmtId="0" fontId="3" fillId="0" borderId="0" xfId="0" applyFont="1" applyFill="1" applyAlignment="1">
      <alignment horizontal="right" indent="2"/>
    </xf>
    <xf numFmtId="167" fontId="0" fillId="0" borderId="0" xfId="0" applyNumberFormat="1" applyFill="1" applyAlignment="1">
      <alignment horizontal="right" indent="2"/>
    </xf>
    <xf numFmtId="3" fontId="0" fillId="0" borderId="0" xfId="0" applyNumberFormat="1" applyFill="1" applyAlignment="1">
      <alignment horizontal="right" indent="2"/>
    </xf>
    <xf numFmtId="0" fontId="0" fillId="0" borderId="2" xfId="0" applyFill="1" applyBorder="1" applyAlignment="1">
      <alignment horizontal="right" indent="2"/>
    </xf>
    <xf numFmtId="0" fontId="4" fillId="0" borderId="0" xfId="0" applyFont="1"/>
    <xf numFmtId="0" fontId="0" fillId="0" borderId="1" xfId="0" applyBorder="1"/>
    <xf numFmtId="0" fontId="0" fillId="0" borderId="3" xfId="0" applyBorder="1"/>
    <xf numFmtId="0" fontId="0" fillId="0" borderId="4" xfId="0" applyBorder="1"/>
    <xf numFmtId="0" fontId="3" fillId="0" borderId="0" xfId="0" applyFont="1" applyAlignment="1">
      <alignment horizontal="right" indent="1"/>
    </xf>
    <xf numFmtId="0" fontId="0" fillId="0" borderId="1" xfId="0" applyBorder="1" applyAlignment="1">
      <alignment horizontal="right" indent="1"/>
    </xf>
    <xf numFmtId="0" fontId="0" fillId="0" borderId="3" xfId="0" applyBorder="1" applyAlignment="1">
      <alignment horizontal="right" indent="1"/>
    </xf>
    <xf numFmtId="0" fontId="0" fillId="0" borderId="4" xfId="0" applyBorder="1" applyAlignment="1">
      <alignment horizontal="right" indent="1"/>
    </xf>
    <xf numFmtId="0" fontId="5" fillId="0" borderId="0" xfId="0" applyFont="1" applyAlignment="1">
      <alignment horizontal="left" vertical="center"/>
    </xf>
    <xf numFmtId="0" fontId="7" fillId="0" borderId="0" xfId="0" applyFont="1" applyAlignment="1">
      <alignment wrapText="1"/>
    </xf>
    <xf numFmtId="0" fontId="3" fillId="0" borderId="0" xfId="0" applyFont="1" applyAlignment="1">
      <alignment horizontal="center" wrapText="1"/>
    </xf>
    <xf numFmtId="14" fontId="3" fillId="0" borderId="1" xfId="0" applyNumberFormat="1" applyFont="1" applyFill="1" applyBorder="1" applyAlignment="1">
      <alignment horizontal="right" indent="2"/>
    </xf>
    <xf numFmtId="0" fontId="8" fillId="0" borderId="0" xfId="0" applyFont="1" applyFill="1" applyAlignment="1">
      <alignment horizontal="left" indent="1"/>
    </xf>
    <xf numFmtId="0" fontId="9" fillId="0" borderId="0" xfId="0" applyFont="1" applyFill="1"/>
    <xf numFmtId="0" fontId="3" fillId="0" borderId="1" xfId="0" applyFont="1" applyFill="1" applyBorder="1" applyAlignment="1">
      <alignment horizontal="left" wrapText="1" indent="1"/>
    </xf>
    <xf numFmtId="0" fontId="9" fillId="0" borderId="0" xfId="0" applyFont="1" applyFill="1" applyAlignment="1">
      <alignment wrapText="1"/>
    </xf>
    <xf numFmtId="1" fontId="0" fillId="0" borderId="0" xfId="0" applyNumberFormat="1" applyFill="1" applyAlignment="1">
      <alignment horizontal="right" indent="2"/>
    </xf>
    <xf numFmtId="0" fontId="10" fillId="0" borderId="0" xfId="0" applyFont="1" applyAlignment="1">
      <alignment horizontal="center"/>
    </xf>
    <xf numFmtId="0" fontId="0" fillId="0" borderId="0" xfId="0" applyFill="1" applyAlignment="1">
      <alignment horizontal="center"/>
    </xf>
    <xf numFmtId="166" fontId="8" fillId="0" borderId="0" xfId="0" applyNumberFormat="1" applyFont="1" applyFill="1" applyAlignment="1">
      <alignment horizontal="right" indent="2"/>
    </xf>
    <xf numFmtId="166" fontId="0" fillId="2" borderId="0" xfId="0" applyNumberFormat="1" applyFill="1" applyAlignment="1">
      <alignment horizontal="right" indent="2"/>
    </xf>
    <xf numFmtId="3" fontId="0" fillId="2" borderId="0" xfId="0" applyNumberFormat="1" applyFill="1" applyAlignment="1">
      <alignment horizontal="right" indent="2"/>
    </xf>
    <xf numFmtId="3" fontId="11" fillId="0" borderId="0" xfId="0" applyNumberFormat="1" applyFont="1"/>
    <xf numFmtId="0" fontId="3" fillId="0" borderId="1" xfId="0" applyNumberFormat="1" applyFont="1" applyFill="1" applyBorder="1" applyAlignment="1">
      <alignment horizontal="right" indent="2"/>
    </xf>
    <xf numFmtId="3" fontId="11" fillId="0" borderId="0" xfId="0" applyNumberFormat="1" applyFont="1" applyFill="1"/>
    <xf numFmtId="2" fontId="0" fillId="0" borderId="0" xfId="0" applyNumberFormat="1" applyFill="1" applyAlignment="1">
      <alignment horizontal="right" indent="2"/>
    </xf>
    <xf numFmtId="0" fontId="14" fillId="0" borderId="0" xfId="0" applyFont="1" applyFill="1"/>
    <xf numFmtId="0" fontId="14" fillId="2" borderId="0" xfId="0" applyFont="1" applyFill="1"/>
    <xf numFmtId="0" fontId="14" fillId="0" borderId="0" xfId="0" applyFont="1" applyFill="1" applyAlignment="1">
      <alignment horizontal="left" indent="1"/>
    </xf>
    <xf numFmtId="0" fontId="15" fillId="0" borderId="1" xfId="0" applyFont="1" applyFill="1" applyBorder="1" applyAlignment="1">
      <alignment horizontal="left" wrapText="1" indent="1"/>
    </xf>
    <xf numFmtId="14" fontId="15" fillId="0" borderId="1" xfId="0" applyNumberFormat="1" applyFont="1" applyFill="1" applyBorder="1" applyAlignment="1">
      <alignment horizontal="right" indent="2"/>
    </xf>
    <xf numFmtId="14" fontId="15" fillId="2" borderId="1" xfId="0" applyNumberFormat="1" applyFont="1" applyFill="1" applyBorder="1" applyAlignment="1">
      <alignment horizontal="right" indent="2"/>
    </xf>
    <xf numFmtId="0" fontId="14" fillId="0" borderId="0" xfId="0" applyFont="1" applyFill="1" applyBorder="1" applyAlignment="1">
      <alignment horizontal="left" wrapText="1" indent="1"/>
    </xf>
    <xf numFmtId="14" fontId="15" fillId="0" borderId="0" xfId="0" applyNumberFormat="1" applyFont="1" applyFill="1" applyBorder="1" applyAlignment="1">
      <alignment horizontal="right" indent="2"/>
    </xf>
    <xf numFmtId="14" fontId="15" fillId="2" borderId="0" xfId="0" applyNumberFormat="1" applyFont="1" applyFill="1" applyBorder="1" applyAlignment="1">
      <alignment horizontal="right" indent="2"/>
    </xf>
    <xf numFmtId="0" fontId="14" fillId="0" borderId="0" xfId="0" applyFont="1" applyFill="1" applyAlignment="1">
      <alignment horizontal="left"/>
    </xf>
    <xf numFmtId="166" fontId="14" fillId="0" borderId="0" xfId="0" applyNumberFormat="1" applyFont="1" applyFill="1" applyAlignment="1">
      <alignment horizontal="right" indent="2"/>
    </xf>
    <xf numFmtId="166" fontId="14" fillId="0" borderId="0" xfId="0" applyNumberFormat="1" applyFont="1" applyFill="1" applyAlignment="1"/>
    <xf numFmtId="166" fontId="14" fillId="2" borderId="0" xfId="0" applyNumberFormat="1" applyFont="1" applyFill="1" applyAlignment="1"/>
    <xf numFmtId="166" fontId="14" fillId="0" borderId="0" xfId="0" applyNumberFormat="1" applyFont="1" applyFill="1"/>
    <xf numFmtId="0" fontId="15" fillId="0" borderId="0" xfId="0" applyFont="1" applyFill="1" applyAlignment="1">
      <alignment horizontal="left" indent="1"/>
    </xf>
    <xf numFmtId="166" fontId="15" fillId="0" borderId="0" xfId="0" applyNumberFormat="1" applyFont="1" applyFill="1" applyAlignment="1">
      <alignment horizontal="right" indent="2"/>
    </xf>
    <xf numFmtId="166" fontId="15" fillId="0" borderId="0" xfId="0" applyNumberFormat="1" applyFont="1" applyFill="1" applyAlignment="1"/>
    <xf numFmtId="166" fontId="15" fillId="2" borderId="0" xfId="0" applyNumberFormat="1" applyFont="1" applyFill="1" applyAlignment="1"/>
    <xf numFmtId="0" fontId="15" fillId="0" borderId="2" xfId="0" applyFont="1" applyFill="1" applyBorder="1" applyAlignment="1">
      <alignment horizontal="left" indent="1"/>
    </xf>
    <xf numFmtId="166" fontId="15" fillId="0" borderId="2" xfId="0" applyNumberFormat="1" applyFont="1" applyFill="1" applyBorder="1" applyAlignment="1">
      <alignment horizontal="right" indent="2"/>
    </xf>
    <xf numFmtId="166" fontId="15" fillId="0" borderId="2" xfId="0" applyNumberFormat="1" applyFont="1" applyFill="1" applyBorder="1" applyAlignment="1"/>
    <xf numFmtId="166" fontId="15" fillId="2" borderId="2" xfId="0" applyNumberFormat="1" applyFont="1" applyFill="1" applyBorder="1" applyAlignment="1"/>
    <xf numFmtId="168" fontId="16" fillId="0" borderId="0" xfId="0" applyNumberFormat="1" applyFont="1" applyAlignment="1">
      <alignment horizontal="right" vertical="center" wrapText="1"/>
    </xf>
    <xf numFmtId="3" fontId="14" fillId="0" borderId="0" xfId="0" applyNumberFormat="1" applyFont="1" applyFill="1"/>
    <xf numFmtId="3" fontId="14" fillId="2" borderId="0" xfId="0" applyNumberFormat="1" applyFont="1" applyFill="1"/>
    <xf numFmtId="168" fontId="16" fillId="0" borderId="0" xfId="0" applyNumberFormat="1" applyFont="1" applyBorder="1" applyAlignment="1">
      <alignment horizontal="right" vertical="center" wrapText="1"/>
    </xf>
    <xf numFmtId="0" fontId="17" fillId="0" borderId="0" xfId="0" applyFont="1" applyBorder="1" applyAlignment="1">
      <alignment horizontal="left" vertical="center" wrapText="1"/>
    </xf>
    <xf numFmtId="0" fontId="15" fillId="0" borderId="0" xfId="0" applyFont="1" applyBorder="1" applyAlignment="1">
      <alignment horizontal="center" vertical="center" wrapText="1"/>
    </xf>
    <xf numFmtId="14" fontId="15" fillId="0" borderId="0" xfId="0" applyNumberFormat="1" applyFont="1" applyBorder="1" applyAlignment="1">
      <alignment horizontal="right" vertical="center" wrapText="1"/>
    </xf>
    <xf numFmtId="0" fontId="15" fillId="0" borderId="2" xfId="0" applyFont="1" applyBorder="1" applyAlignment="1">
      <alignment horizontal="left" vertical="center" wrapText="1"/>
    </xf>
    <xf numFmtId="0" fontId="15" fillId="0" borderId="2" xfId="0" applyFont="1" applyBorder="1" applyAlignment="1">
      <alignment horizontal="center" vertical="center" wrapText="1"/>
    </xf>
    <xf numFmtId="168" fontId="14" fillId="0" borderId="0" xfId="0" applyNumberFormat="1" applyFont="1" applyFill="1"/>
    <xf numFmtId="14" fontId="15" fillId="0" borderId="2" xfId="0" applyNumberFormat="1" applyFont="1" applyFill="1" applyBorder="1" applyAlignment="1">
      <alignment horizontal="right"/>
    </xf>
    <xf numFmtId="14" fontId="15" fillId="2" borderId="2" xfId="0" applyNumberFormat="1" applyFont="1" applyFill="1" applyBorder="1" applyAlignment="1">
      <alignment horizontal="right"/>
    </xf>
    <xf numFmtId="0" fontId="15" fillId="0" borderId="0" xfId="0" applyFont="1" applyBorder="1" applyAlignment="1">
      <alignment horizontal="left" vertical="center" wrapText="1"/>
    </xf>
    <xf numFmtId="14" fontId="15" fillId="0" borderId="0" xfId="0" applyNumberFormat="1" applyFont="1" applyFill="1" applyBorder="1" applyAlignment="1">
      <alignment horizontal="right"/>
    </xf>
    <xf numFmtId="14" fontId="15" fillId="2" borderId="0" xfId="0" applyNumberFormat="1" applyFont="1" applyFill="1" applyBorder="1" applyAlignment="1">
      <alignment horizontal="right"/>
    </xf>
    <xf numFmtId="0" fontId="14" fillId="0" borderId="0" xfId="0" applyFont="1" applyFill="1" applyAlignment="1"/>
    <xf numFmtId="0" fontId="14" fillId="0" borderId="0" xfId="0" applyFont="1" applyFill="1" applyBorder="1" applyAlignment="1"/>
    <xf numFmtId="169" fontId="14" fillId="0" borderId="0" xfId="0" applyNumberFormat="1" applyFont="1" applyFill="1"/>
    <xf numFmtId="14" fontId="15" fillId="0" borderId="0" xfId="0" applyNumberFormat="1" applyFont="1" applyFill="1" applyBorder="1" applyAlignment="1"/>
    <xf numFmtId="0" fontId="14" fillId="0" borderId="0" xfId="0" applyFont="1" applyFill="1" applyBorder="1"/>
    <xf numFmtId="166" fontId="14" fillId="0" borderId="0" xfId="0" applyNumberFormat="1" applyFont="1" applyFill="1" applyAlignment="1">
      <alignment horizontal="right"/>
    </xf>
    <xf numFmtId="166" fontId="14" fillId="2" borderId="0" xfId="0" applyNumberFormat="1" applyFont="1" applyFill="1" applyAlignment="1">
      <alignment horizontal="right"/>
    </xf>
    <xf numFmtId="0" fontId="15" fillId="0" borderId="0" xfId="0" applyFont="1" applyFill="1" applyAlignment="1"/>
    <xf numFmtId="0" fontId="15" fillId="0" borderId="0" xfId="0" applyFont="1" applyFill="1" applyBorder="1" applyAlignment="1"/>
    <xf numFmtId="3" fontId="15" fillId="0" borderId="0" xfId="0" applyNumberFormat="1" applyFont="1" applyFill="1"/>
    <xf numFmtId="3" fontId="15" fillId="2" borderId="0" xfId="0" applyNumberFormat="1" applyFont="1" applyFill="1"/>
    <xf numFmtId="166" fontId="15" fillId="0" borderId="0" xfId="0" applyNumberFormat="1" applyFont="1" applyFill="1"/>
    <xf numFmtId="166" fontId="15" fillId="2" borderId="0" xfId="0" applyNumberFormat="1" applyFont="1" applyFill="1"/>
    <xf numFmtId="0" fontId="15" fillId="0" borderId="0" xfId="0" applyFont="1" applyAlignment="1"/>
    <xf numFmtId="0" fontId="15" fillId="0" borderId="0" xfId="0" applyFont="1" applyBorder="1" applyAlignment="1"/>
    <xf numFmtId="166" fontId="14" fillId="2" borderId="0" xfId="0" applyNumberFormat="1" applyFont="1" applyFill="1"/>
    <xf numFmtId="0" fontId="15" fillId="0" borderId="0" xfId="0" applyFont="1" applyFill="1"/>
    <xf numFmtId="0" fontId="15" fillId="0" borderId="0" xfId="0" applyFont="1"/>
    <xf numFmtId="14" fontId="15" fillId="0" borderId="1" xfId="0" applyNumberFormat="1" applyFont="1" applyFill="1" applyBorder="1" applyAlignment="1">
      <alignment horizontal="right"/>
    </xf>
    <xf numFmtId="0" fontId="14" fillId="0" borderId="0" xfId="0" applyFont="1" applyFill="1" applyAlignment="1">
      <alignment horizontal="right" indent="2"/>
    </xf>
    <xf numFmtId="0" fontId="15" fillId="0" borderId="1" xfId="0" applyFont="1" applyFill="1" applyBorder="1" applyAlignment="1">
      <alignment horizontal="left" indent="1"/>
    </xf>
    <xf numFmtId="166" fontId="15" fillId="0" borderId="1" xfId="0" applyNumberFormat="1" applyFont="1" applyFill="1" applyBorder="1" applyAlignment="1">
      <alignment horizontal="right" indent="2"/>
    </xf>
    <xf numFmtId="166" fontId="15" fillId="0" borderId="1" xfId="0" applyNumberFormat="1" applyFont="1" applyFill="1" applyBorder="1" applyAlignment="1"/>
    <xf numFmtId="0" fontId="15" fillId="0" borderId="0" xfId="0" applyFont="1" applyFill="1" applyBorder="1" applyAlignment="1">
      <alignment horizontal="left" indent="1"/>
    </xf>
    <xf numFmtId="166" fontId="15" fillId="0" borderId="0" xfId="0" applyNumberFormat="1" applyFont="1" applyFill="1" applyBorder="1" applyAlignment="1">
      <alignment horizontal="right" indent="2"/>
    </xf>
    <xf numFmtId="166" fontId="15" fillId="0" borderId="0" xfId="0" applyNumberFormat="1" applyFont="1" applyFill="1" applyBorder="1" applyAlignment="1"/>
    <xf numFmtId="0" fontId="14" fillId="0" borderId="0" xfId="0" applyFont="1" applyAlignment="1">
      <alignment horizontal="left" vertical="center" wrapText="1"/>
    </xf>
    <xf numFmtId="0" fontId="14" fillId="0" borderId="0" xfId="0" applyFont="1" applyAlignment="1">
      <alignment horizontal="right" vertical="center" wrapText="1"/>
    </xf>
    <xf numFmtId="0" fontId="14" fillId="0" borderId="0" xfId="0" applyFont="1" applyFill="1" applyAlignment="1">
      <alignment horizontal="right" vertical="center" wrapText="1"/>
    </xf>
    <xf numFmtId="0" fontId="15" fillId="0" borderId="0" xfId="0" applyFont="1" applyAlignment="1">
      <alignment horizontal="left" vertical="center" wrapText="1"/>
    </xf>
    <xf numFmtId="0" fontId="15" fillId="0" borderId="3" xfId="0" applyFont="1" applyFill="1" applyBorder="1" applyAlignment="1"/>
    <xf numFmtId="166" fontId="15" fillId="0" borderId="3" xfId="0" applyNumberFormat="1" applyFont="1" applyFill="1" applyBorder="1" applyAlignment="1"/>
    <xf numFmtId="166" fontId="14" fillId="0" borderId="0" xfId="0" applyNumberFormat="1" applyFont="1" applyFill="1" applyBorder="1" applyAlignment="1"/>
    <xf numFmtId="166" fontId="15" fillId="0" borderId="0" xfId="0" applyNumberFormat="1" applyFont="1" applyFill="1" applyBorder="1" applyAlignment="1">
      <alignment horizontal="right" vertical="center"/>
    </xf>
    <xf numFmtId="166" fontId="14" fillId="0" borderId="1" xfId="0" applyNumberFormat="1" applyFont="1" applyFill="1" applyBorder="1" applyAlignment="1">
      <alignment horizontal="right"/>
    </xf>
    <xf numFmtId="0" fontId="14" fillId="0" borderId="0" xfId="0" applyFont="1" applyAlignment="1">
      <alignment horizontal="justify" vertical="center"/>
    </xf>
    <xf numFmtId="0" fontId="14" fillId="0" borderId="0" xfId="0" applyFont="1"/>
    <xf numFmtId="3" fontId="14" fillId="0" borderId="0" xfId="0" applyNumberFormat="1" applyFont="1" applyAlignment="1">
      <alignment horizontal="right" vertical="center" wrapText="1"/>
    </xf>
    <xf numFmtId="166" fontId="14" fillId="0" borderId="0" xfId="0" applyNumberFormat="1" applyFont="1" applyAlignment="1">
      <alignment horizontal="right" vertical="center" wrapText="1"/>
    </xf>
    <xf numFmtId="0" fontId="15" fillId="0" borderId="0" xfId="0" applyFont="1" applyAlignment="1">
      <alignment horizontal="center" vertical="center" wrapText="1"/>
    </xf>
    <xf numFmtId="0" fontId="14" fillId="0" borderId="0" xfId="0" applyFont="1" applyAlignment="1">
      <alignment horizontal="center" vertical="center" wrapText="1"/>
    </xf>
    <xf numFmtId="0" fontId="15" fillId="0" borderId="5" xfId="0" applyFont="1" applyBorder="1" applyAlignment="1">
      <alignment horizontal="left" vertical="center" wrapText="1"/>
    </xf>
    <xf numFmtId="0" fontId="15" fillId="0" borderId="5" xfId="0" applyFont="1" applyBorder="1" applyAlignment="1">
      <alignment horizontal="center" vertical="center" wrapText="1"/>
    </xf>
    <xf numFmtId="3" fontId="15" fillId="0" borderId="5" xfId="0" applyNumberFormat="1" applyFont="1" applyBorder="1" applyAlignment="1">
      <alignment horizontal="right" vertical="center" wrapText="1"/>
    </xf>
    <xf numFmtId="3" fontId="15" fillId="0" borderId="0" xfId="0" applyNumberFormat="1" applyFont="1" applyAlignment="1">
      <alignment horizontal="right" vertical="center" wrapText="1"/>
    </xf>
    <xf numFmtId="0" fontId="14" fillId="0" borderId="2" xfId="0" applyFont="1" applyBorder="1" applyAlignment="1">
      <alignment horizontal="right" vertical="center" wrapText="1"/>
    </xf>
    <xf numFmtId="3" fontId="15" fillId="0" borderId="2" xfId="0" applyNumberFormat="1" applyFont="1" applyBorder="1" applyAlignment="1">
      <alignment horizontal="right" vertical="center" wrapText="1"/>
    </xf>
    <xf numFmtId="0" fontId="16" fillId="2" borderId="0" xfId="0" applyFont="1" applyFill="1"/>
    <xf numFmtId="14" fontId="19" fillId="2" borderId="1" xfId="0" applyNumberFormat="1" applyFont="1" applyFill="1" applyBorder="1" applyAlignment="1">
      <alignment horizontal="right"/>
    </xf>
    <xf numFmtId="0" fontId="16" fillId="2" borderId="0" xfId="0" applyFont="1" applyFill="1" applyAlignment="1">
      <alignment horizontal="right" indent="2"/>
    </xf>
    <xf numFmtId="166" fontId="16" fillId="2" borderId="0" xfId="0" applyNumberFormat="1" applyFont="1" applyFill="1" applyAlignment="1"/>
    <xf numFmtId="166" fontId="19" fillId="2" borderId="0" xfId="0" applyNumberFormat="1" applyFont="1" applyFill="1" applyAlignment="1"/>
    <xf numFmtId="166" fontId="19" fillId="2" borderId="1" xfId="0" applyNumberFormat="1" applyFont="1" applyFill="1" applyBorder="1" applyAlignment="1"/>
    <xf numFmtId="166" fontId="19" fillId="2" borderId="0" xfId="0" applyNumberFormat="1" applyFont="1" applyFill="1" applyBorder="1" applyAlignment="1"/>
    <xf numFmtId="166" fontId="19" fillId="2" borderId="2" xfId="0" applyNumberFormat="1" applyFont="1" applyFill="1" applyBorder="1" applyAlignment="1"/>
    <xf numFmtId="166" fontId="16" fillId="2" borderId="0" xfId="0" applyNumberFormat="1" applyFont="1" applyFill="1"/>
    <xf numFmtId="14" fontId="19" fillId="2" borderId="2" xfId="0" applyNumberFormat="1" applyFont="1" applyFill="1" applyBorder="1" applyAlignment="1">
      <alignment horizontal="right"/>
    </xf>
    <xf numFmtId="166" fontId="19" fillId="2" borderId="3" xfId="0" applyNumberFormat="1" applyFont="1" applyFill="1" applyBorder="1" applyAlignment="1"/>
    <xf numFmtId="0" fontId="16" fillId="2" borderId="0" xfId="0" applyFont="1" applyFill="1" applyAlignment="1">
      <alignment horizontal="right" vertical="center" wrapText="1"/>
    </xf>
    <xf numFmtId="166" fontId="16" fillId="2" borderId="0" xfId="0" applyNumberFormat="1" applyFont="1" applyFill="1" applyBorder="1" applyAlignment="1"/>
    <xf numFmtId="166" fontId="19" fillId="2" borderId="0" xfId="0" applyNumberFormat="1" applyFont="1" applyFill="1" applyBorder="1" applyAlignment="1">
      <alignment horizontal="right" vertical="center"/>
    </xf>
    <xf numFmtId="166" fontId="16" fillId="2" borderId="1" xfId="0" applyNumberFormat="1" applyFont="1" applyFill="1" applyBorder="1" applyAlignment="1">
      <alignment horizontal="right"/>
    </xf>
    <xf numFmtId="0" fontId="16" fillId="2" borderId="0" xfId="0" applyFont="1" applyFill="1" applyAlignment="1">
      <alignment horizontal="center" vertical="center"/>
    </xf>
    <xf numFmtId="14" fontId="19" fillId="2" borderId="1" xfId="0" applyNumberFormat="1" applyFont="1" applyFill="1" applyBorder="1" applyAlignment="1">
      <alignment horizontal="right" indent="2"/>
    </xf>
    <xf numFmtId="14" fontId="19" fillId="2" borderId="0" xfId="0" applyNumberFormat="1" applyFont="1" applyFill="1" applyBorder="1" applyAlignment="1">
      <alignment horizontal="right" indent="2"/>
    </xf>
    <xf numFmtId="3" fontId="16" fillId="2" borderId="0" xfId="0" applyNumberFormat="1" applyFont="1" applyFill="1"/>
    <xf numFmtId="14" fontId="19" fillId="2" borderId="0" xfId="0" applyNumberFormat="1" applyFont="1" applyFill="1" applyBorder="1" applyAlignment="1">
      <alignment horizontal="right"/>
    </xf>
    <xf numFmtId="166" fontId="16" fillId="2" borderId="0" xfId="0" applyNumberFormat="1" applyFont="1" applyFill="1" applyAlignment="1">
      <alignment horizontal="right"/>
    </xf>
    <xf numFmtId="3" fontId="19" fillId="2" borderId="0" xfId="0" applyNumberFormat="1" applyFont="1" applyFill="1"/>
    <xf numFmtId="166" fontId="19" fillId="2" borderId="0" xfId="0" applyNumberFormat="1" applyFont="1" applyFill="1"/>
    <xf numFmtId="169" fontId="14" fillId="0" borderId="0" xfId="6" applyNumberFormat="1" applyFont="1" applyFill="1"/>
    <xf numFmtId="169" fontId="19" fillId="2" borderId="0" xfId="6" applyNumberFormat="1" applyFont="1" applyFill="1" applyAlignment="1"/>
    <xf numFmtId="169" fontId="19" fillId="2" borderId="2" xfId="6" applyNumberFormat="1" applyFont="1" applyFill="1" applyBorder="1" applyAlignment="1"/>
    <xf numFmtId="169" fontId="15" fillId="0" borderId="0" xfId="6" applyNumberFormat="1" applyFont="1" applyFill="1"/>
    <xf numFmtId="0" fontId="14" fillId="0" borderId="0" xfId="0" applyFont="1" applyFill="1" applyAlignment="1">
      <alignment wrapText="1"/>
    </xf>
    <xf numFmtId="169" fontId="19" fillId="2" borderId="1" xfId="6" applyNumberFormat="1" applyFont="1" applyFill="1" applyBorder="1" applyAlignment="1"/>
    <xf numFmtId="169" fontId="14" fillId="0" borderId="0" xfId="6" applyNumberFormat="1" applyFont="1" applyFill="1" applyAlignment="1"/>
    <xf numFmtId="169" fontId="15" fillId="0" borderId="3" xfId="6" applyNumberFormat="1" applyFont="1" applyFill="1" applyBorder="1" applyAlignment="1"/>
    <xf numFmtId="169" fontId="15" fillId="0" borderId="0" xfId="6" applyNumberFormat="1" applyFont="1" applyFill="1" applyAlignment="1"/>
    <xf numFmtId="169" fontId="0" fillId="0" borderId="0" xfId="6" applyNumberFormat="1" applyFont="1" applyFill="1"/>
    <xf numFmtId="166" fontId="16" fillId="0" borderId="0" xfId="0" applyNumberFormat="1" applyFont="1" applyFill="1" applyAlignment="1"/>
    <xf numFmtId="14" fontId="3" fillId="0" borderId="1" xfId="0" quotePrefix="1" applyNumberFormat="1" applyFont="1" applyFill="1" applyBorder="1" applyAlignment="1">
      <alignment horizontal="right" indent="2"/>
    </xf>
  </cellXfs>
  <cellStyles count="7">
    <cellStyle name="Comma" xfId="6" builtinId="3"/>
    <cellStyle name="Comma 2" xfId="1"/>
    <cellStyle name="Comma 2 10" xfId="4"/>
    <cellStyle name="Normal" xfId="0" builtinId="0"/>
    <cellStyle name="Normal 18 2" xfId="2"/>
    <cellStyle name="Normal 3" xfId="5"/>
    <cellStyle name="Percent 7 2" xfId="3"/>
  </cellStyles>
  <dxfs count="0"/>
  <tableStyles count="0" defaultTableStyle="TableStyleMedium2" defaultPivotStyle="PivotStyleLight16"/>
  <colors>
    <mruColors>
      <color rgb="FF00785A"/>
      <color rgb="FF40C1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142875</xdr:colOff>
      <xdr:row>1</xdr:row>
      <xdr:rowOff>28576</xdr:rowOff>
    </xdr:from>
    <xdr:to>
      <xdr:col>2</xdr:col>
      <xdr:colOff>471073</xdr:colOff>
      <xdr:row>4</xdr:row>
      <xdr:rowOff>0</xdr:rowOff>
    </xdr:to>
    <xdr:pic>
      <xdr:nvPicPr>
        <xdr:cNvPr id="4" name="Picture 3" descr="image0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19076"/>
          <a:ext cx="1747423" cy="542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C5:C12"/>
  <sheetViews>
    <sheetView showGridLines="0" zoomScaleNormal="100" workbookViewId="0">
      <selection activeCell="C8" sqref="C8"/>
    </sheetView>
  </sheetViews>
  <sheetFormatPr defaultRowHeight="15" x14ac:dyDescent="0.25"/>
  <cols>
    <col min="1" max="1" width="11.28515625" customWidth="1"/>
    <col min="2" max="2" width="10" customWidth="1"/>
    <col min="3" max="3" width="74.140625" bestFit="1" customWidth="1"/>
  </cols>
  <sheetData>
    <row r="5" spans="3:3" ht="18.75" x14ac:dyDescent="0.3">
      <c r="C5" s="29" t="s">
        <v>46</v>
      </c>
    </row>
    <row r="7" spans="3:3" ht="30" x14ac:dyDescent="0.25">
      <c r="C7" s="22" t="s">
        <v>115</v>
      </c>
    </row>
    <row r="9" spans="3:3" ht="90" x14ac:dyDescent="0.25">
      <c r="C9" s="21" t="s">
        <v>33</v>
      </c>
    </row>
    <row r="10" spans="3:3" x14ac:dyDescent="0.25">
      <c r="C10" s="21"/>
    </row>
    <row r="11" spans="3:3" x14ac:dyDescent="0.25">
      <c r="C11" s="20" t="s">
        <v>102</v>
      </c>
    </row>
    <row r="12" spans="3:3" x14ac:dyDescent="0.25">
      <c r="C12" s="20" t="s">
        <v>32</v>
      </c>
    </row>
  </sheetData>
  <pageMargins left="0.7" right="0.7" top="0.75" bottom="0.75" header="0.3" footer="0.3"/>
  <pageSetup orientation="portrait" r:id="rId1"/>
  <headerFooter>
    <oddHeader>&amp;R&amp;"Arial,Regular"&amp;08&amp;KB3B3B3maib | de uz intern
informaţie accesibilă doar angajaților băncii</oddHeader>
    <evenHeader>&amp;R&amp;"Arial,Regular"&amp;08&amp;KB3B3B3maib | de uz intern
informaţie accesibilă doar angajaților băncii</evenHeader>
    <firstHeader>&amp;R&amp;"Arial,Regular"&amp;08&amp;KB3B3B3maib | de uz intern
informaţie accesibilă doar angajaților băncii</first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2:C7"/>
  <sheetViews>
    <sheetView showGridLines="0" tabSelected="1" workbookViewId="0">
      <selection activeCell="B15" sqref="B15"/>
    </sheetView>
  </sheetViews>
  <sheetFormatPr defaultRowHeight="15" x14ac:dyDescent="0.25"/>
  <cols>
    <col min="2" max="2" width="52.140625" customWidth="1"/>
  </cols>
  <sheetData>
    <row r="2" spans="2:3" ht="21" x14ac:dyDescent="0.35">
      <c r="B2" s="12" t="s">
        <v>30</v>
      </c>
    </row>
    <row r="3" spans="2:3" x14ac:dyDescent="0.25">
      <c r="C3" s="16" t="s">
        <v>31</v>
      </c>
    </row>
    <row r="4" spans="2:3" x14ac:dyDescent="0.25">
      <c r="B4" s="13" t="s">
        <v>98</v>
      </c>
      <c r="C4" s="17">
        <v>3</v>
      </c>
    </row>
    <row r="5" spans="2:3" x14ac:dyDescent="0.25">
      <c r="B5" s="14" t="s">
        <v>99</v>
      </c>
      <c r="C5" s="18">
        <v>4</v>
      </c>
    </row>
    <row r="6" spans="2:3" x14ac:dyDescent="0.25">
      <c r="B6" s="14" t="s">
        <v>45</v>
      </c>
      <c r="C6" s="18">
        <v>5</v>
      </c>
    </row>
    <row r="7" spans="2:3" x14ac:dyDescent="0.25">
      <c r="B7" s="15"/>
      <c r="C7" s="19"/>
    </row>
  </sheetData>
  <pageMargins left="0.7" right="0.7" top="0.75" bottom="0.75" header="0.3" footer="0.3"/>
  <pageSetup orientation="portrait" r:id="rId1"/>
  <headerFooter>
    <oddHeader>&amp;R&amp;"Arial,Regular"&amp;08&amp;KB3B3B3maib | de uz intern
informaţie accesibilă doar angajaților băncii</oddHeader>
    <evenHeader>&amp;R&amp;"Arial,Regular"&amp;08&amp;KB3B3B3maib | de uz intern
informaţie accesibilă doar angajaților băncii</evenHeader>
    <firstHeader>&amp;R&amp;"Arial,Regular"&amp;08&amp;KB3B3B3maib | de uz intern
informaţie accesibilă doar angajaților băncii</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V77"/>
  <sheetViews>
    <sheetView showGridLines="0" zoomScaleNormal="100" workbookViewId="0">
      <pane xSplit="7" ySplit="4" topLeftCell="H5" activePane="bottomRight" state="frozen"/>
      <selection pane="topRight" activeCell="H1" sqref="H1"/>
      <selection pane="bottomLeft" activeCell="A5" sqref="A5"/>
      <selection pane="bottomRight" activeCell="X29" sqref="X29"/>
    </sheetView>
  </sheetViews>
  <sheetFormatPr defaultColWidth="8.85546875" defaultRowHeight="12.75" outlineLevelCol="1" x14ac:dyDescent="0.2"/>
  <cols>
    <col min="1" max="1" width="3.42578125" style="38" customWidth="1"/>
    <col min="2" max="2" width="43.7109375" style="38" customWidth="1"/>
    <col min="3" max="7" width="14" style="38" hidden="1" customWidth="1" outlineLevel="1"/>
    <col min="8" max="8" width="14.42578125" style="38" customWidth="1" collapsed="1"/>
    <col min="9" max="9" width="14.42578125" style="38" customWidth="1"/>
    <col min="10" max="12" width="13.28515625" style="38" hidden="1" customWidth="1" outlineLevel="1"/>
    <col min="13" max="13" width="14.42578125" style="38" customWidth="1" collapsed="1"/>
    <col min="14" max="16" width="13.28515625" style="38" hidden="1" customWidth="1" outlineLevel="1"/>
    <col min="17" max="17" width="14.42578125" style="38" customWidth="1" collapsed="1"/>
    <col min="18" max="19" width="14.42578125" style="38" hidden="1" customWidth="1" outlineLevel="1"/>
    <col min="20" max="20" width="14.42578125" style="122" hidden="1" customWidth="1" outlineLevel="1"/>
    <col min="21" max="21" width="13.85546875" style="38" customWidth="1" collapsed="1"/>
    <col min="22" max="22" width="13.28515625" style="38" customWidth="1"/>
    <col min="23" max="16384" width="8.85546875" style="38"/>
  </cols>
  <sheetData>
    <row r="1" spans="2:22" ht="8.25" customHeight="1" x14ac:dyDescent="0.2"/>
    <row r="2" spans="2:22" x14ac:dyDescent="0.2">
      <c r="B2" s="25" t="s">
        <v>34</v>
      </c>
      <c r="T2" s="137"/>
    </row>
    <row r="3" spans="2:22" ht="7.5" customHeight="1" x14ac:dyDescent="0.2">
      <c r="B3" s="40"/>
      <c r="G3" s="25"/>
    </row>
    <row r="4" spans="2:22" ht="31.5" x14ac:dyDescent="0.2">
      <c r="B4" s="41" t="s">
        <v>113</v>
      </c>
      <c r="C4" s="42">
        <v>42369</v>
      </c>
      <c r="D4" s="42">
        <v>42735</v>
      </c>
      <c r="E4" s="42">
        <v>43100</v>
      </c>
      <c r="F4" s="42">
        <v>43465</v>
      </c>
      <c r="G4" s="42">
        <v>43830</v>
      </c>
      <c r="H4" s="42">
        <v>44196</v>
      </c>
      <c r="I4" s="42">
        <v>44561</v>
      </c>
      <c r="J4" s="42">
        <v>44651</v>
      </c>
      <c r="K4" s="42">
        <v>44742</v>
      </c>
      <c r="L4" s="42">
        <v>44834</v>
      </c>
      <c r="M4" s="43">
        <v>44926</v>
      </c>
      <c r="N4" s="42">
        <v>45016</v>
      </c>
      <c r="O4" s="42">
        <v>45107</v>
      </c>
      <c r="P4" s="42">
        <v>45199</v>
      </c>
      <c r="Q4" s="42">
        <v>45291</v>
      </c>
      <c r="R4" s="42">
        <v>45382</v>
      </c>
      <c r="S4" s="42">
        <v>45473</v>
      </c>
      <c r="T4" s="138">
        <v>45565</v>
      </c>
      <c r="U4" s="138">
        <v>45657</v>
      </c>
      <c r="V4" s="138">
        <v>45747</v>
      </c>
    </row>
    <row r="5" spans="2:22" x14ac:dyDescent="0.2">
      <c r="B5" s="44"/>
      <c r="C5" s="45"/>
      <c r="D5" s="45"/>
      <c r="E5" s="45"/>
      <c r="F5" s="45"/>
      <c r="G5" s="45"/>
      <c r="H5" s="45"/>
      <c r="I5" s="45"/>
      <c r="J5" s="45"/>
      <c r="K5" s="45"/>
      <c r="L5" s="45"/>
      <c r="M5" s="46"/>
      <c r="N5" s="45"/>
      <c r="O5" s="45"/>
      <c r="R5" s="45"/>
      <c r="S5" s="45"/>
      <c r="T5" s="139"/>
    </row>
    <row r="6" spans="2:22" x14ac:dyDescent="0.2">
      <c r="B6" s="47" t="s">
        <v>1</v>
      </c>
      <c r="C6" s="48">
        <v>1464019</v>
      </c>
      <c r="D6" s="48">
        <v>1601366</v>
      </c>
      <c r="E6" s="48">
        <v>1342449</v>
      </c>
      <c r="F6" s="48">
        <v>1286223</v>
      </c>
      <c r="G6" s="48">
        <v>1374282</v>
      </c>
      <c r="H6" s="49">
        <v>1378254</v>
      </c>
      <c r="I6" s="49">
        <v>1678147.3370000001</v>
      </c>
      <c r="J6" s="49">
        <v>547331</v>
      </c>
      <c r="K6" s="49">
        <v>1230865</v>
      </c>
      <c r="L6" s="49">
        <v>2087306</v>
      </c>
      <c r="M6" s="50">
        <v>3087295</v>
      </c>
      <c r="N6" s="49">
        <v>1073738</v>
      </c>
      <c r="O6" s="49">
        <v>2014246</v>
      </c>
      <c r="P6" s="49">
        <v>2868473.4220799999</v>
      </c>
      <c r="Q6" s="49">
        <v>3718235</v>
      </c>
      <c r="R6" s="49">
        <v>828213.54853999999</v>
      </c>
      <c r="S6" s="49">
        <v>1636732</v>
      </c>
      <c r="T6" s="125">
        <v>2429259.7547599999</v>
      </c>
      <c r="U6" s="145">
        <v>3238547</v>
      </c>
      <c r="V6" s="145">
        <v>898090</v>
      </c>
    </row>
    <row r="7" spans="2:22" x14ac:dyDescent="0.2">
      <c r="B7" s="47" t="s">
        <v>2</v>
      </c>
      <c r="C7" s="48">
        <v>-661839</v>
      </c>
      <c r="D7" s="48">
        <v>-763892</v>
      </c>
      <c r="E7" s="48">
        <v>-475929</v>
      </c>
      <c r="F7" s="48">
        <v>-371464</v>
      </c>
      <c r="G7" s="48">
        <v>-371842</v>
      </c>
      <c r="H7" s="49">
        <v>-373963</v>
      </c>
      <c r="I7" s="49">
        <v>-365428.98100000003</v>
      </c>
      <c r="J7" s="49">
        <v>-123617</v>
      </c>
      <c r="K7" s="49">
        <v>-309138</v>
      </c>
      <c r="L7" s="49">
        <v>-573442</v>
      </c>
      <c r="M7" s="50">
        <v>-931319</v>
      </c>
      <c r="N7" s="49">
        <v>-424305</v>
      </c>
      <c r="O7" s="49">
        <v>-847442</v>
      </c>
      <c r="P7" s="49">
        <v>-1243440.4720300001</v>
      </c>
      <c r="Q7" s="49">
        <v>-1573438.8098500001</v>
      </c>
      <c r="R7" s="49">
        <v>-280508.53889000003</v>
      </c>
      <c r="S7" s="49">
        <v>-542960</v>
      </c>
      <c r="T7" s="125">
        <v>-772843</v>
      </c>
      <c r="U7" s="125">
        <v>-986452</v>
      </c>
      <c r="V7" s="125">
        <v>-224444</v>
      </c>
    </row>
    <row r="8" spans="2:22" x14ac:dyDescent="0.2">
      <c r="B8" s="52" t="s">
        <v>13</v>
      </c>
      <c r="C8" s="53">
        <v>802180</v>
      </c>
      <c r="D8" s="53">
        <v>837474</v>
      </c>
      <c r="E8" s="53">
        <v>866520</v>
      </c>
      <c r="F8" s="53">
        <v>914759</v>
      </c>
      <c r="G8" s="53">
        <v>1002440</v>
      </c>
      <c r="H8" s="54">
        <v>1004291</v>
      </c>
      <c r="I8" s="54">
        <v>1312718.3559999999</v>
      </c>
      <c r="J8" s="54">
        <v>423714</v>
      </c>
      <c r="K8" s="54">
        <v>921727</v>
      </c>
      <c r="L8" s="54">
        <v>1513864</v>
      </c>
      <c r="M8" s="55">
        <v>2155976</v>
      </c>
      <c r="N8" s="54">
        <v>649433</v>
      </c>
      <c r="O8" s="54">
        <f>SUM(O6:O7)</f>
        <v>1166804</v>
      </c>
      <c r="P8" s="54">
        <v>1625032.9500499999</v>
      </c>
      <c r="Q8" s="54">
        <f>SUM(Q6:Q7)</f>
        <v>2144796.1901500002</v>
      </c>
      <c r="R8" s="54">
        <f>SUM(R6:R7)</f>
        <v>547705.00964999991</v>
      </c>
      <c r="S8" s="54">
        <f t="shared" ref="S8" si="0">SUM(S6:S7)</f>
        <v>1093772</v>
      </c>
      <c r="T8" s="126">
        <v>1656416.7547599999</v>
      </c>
      <c r="U8" s="146">
        <v>2252095</v>
      </c>
      <c r="V8" s="146">
        <v>673646</v>
      </c>
    </row>
    <row r="9" spans="2:22" x14ac:dyDescent="0.2">
      <c r="B9" s="47" t="s">
        <v>9</v>
      </c>
      <c r="C9" s="48">
        <v>297803</v>
      </c>
      <c r="D9" s="48">
        <v>363629</v>
      </c>
      <c r="E9" s="48">
        <v>431697</v>
      </c>
      <c r="F9" s="48">
        <v>418904</v>
      </c>
      <c r="G9" s="48">
        <v>496972</v>
      </c>
      <c r="H9" s="49">
        <v>526609</v>
      </c>
      <c r="I9" s="49">
        <v>695687.58600000001</v>
      </c>
      <c r="J9" s="49">
        <v>177798</v>
      </c>
      <c r="K9" s="49">
        <v>391795</v>
      </c>
      <c r="L9" s="49">
        <v>637101</v>
      </c>
      <c r="M9" s="50">
        <v>883779</v>
      </c>
      <c r="N9" s="49">
        <v>242821</v>
      </c>
      <c r="O9" s="49">
        <v>500350</v>
      </c>
      <c r="P9" s="49">
        <v>789175.31059999997</v>
      </c>
      <c r="Q9" s="49">
        <v>1089970</v>
      </c>
      <c r="R9" s="49">
        <v>288305.36687000003</v>
      </c>
      <c r="S9" s="49">
        <v>603858</v>
      </c>
      <c r="T9" s="125">
        <v>957504</v>
      </c>
      <c r="U9" s="145">
        <v>1310115</v>
      </c>
      <c r="V9" s="145">
        <v>331790</v>
      </c>
    </row>
    <row r="10" spans="2:22" x14ac:dyDescent="0.2">
      <c r="B10" s="47" t="s">
        <v>10</v>
      </c>
      <c r="C10" s="48">
        <v>-83118</v>
      </c>
      <c r="D10" s="48">
        <v>-120400</v>
      </c>
      <c r="E10" s="48">
        <v>-142511</v>
      </c>
      <c r="F10" s="48">
        <v>-158996</v>
      </c>
      <c r="G10" s="48">
        <v>-205380</v>
      </c>
      <c r="H10" s="49">
        <v>-227231</v>
      </c>
      <c r="I10" s="49">
        <v>-348119.84100000001</v>
      </c>
      <c r="J10" s="49">
        <v>-106428</v>
      </c>
      <c r="K10" s="49">
        <v>-233611</v>
      </c>
      <c r="L10" s="49">
        <v>-369227</v>
      </c>
      <c r="M10" s="50">
        <v>-513004</v>
      </c>
      <c r="N10" s="49">
        <v>-143330</v>
      </c>
      <c r="O10" s="49">
        <v>-304400</v>
      </c>
      <c r="P10" s="49">
        <v>-478603.97901000001</v>
      </c>
      <c r="Q10" s="49">
        <v>-676967</v>
      </c>
      <c r="R10" s="49">
        <v>-177296.28396</v>
      </c>
      <c r="S10" s="49">
        <v>-381795</v>
      </c>
      <c r="T10" s="125">
        <v>-595629</v>
      </c>
      <c r="U10" s="125">
        <v>-807248</v>
      </c>
      <c r="V10" s="125">
        <v>-222852</v>
      </c>
    </row>
    <row r="11" spans="2:22" x14ac:dyDescent="0.2">
      <c r="B11" s="52" t="s">
        <v>11</v>
      </c>
      <c r="C11" s="53">
        <v>214685</v>
      </c>
      <c r="D11" s="53">
        <v>243229</v>
      </c>
      <c r="E11" s="53">
        <v>289186</v>
      </c>
      <c r="F11" s="53">
        <v>259908</v>
      </c>
      <c r="G11" s="53">
        <v>291592</v>
      </c>
      <c r="H11" s="54">
        <v>299378</v>
      </c>
      <c r="I11" s="54">
        <v>347567.745</v>
      </c>
      <c r="J11" s="54">
        <f>J9+J10</f>
        <v>71370</v>
      </c>
      <c r="K11" s="54">
        <v>158184</v>
      </c>
      <c r="L11" s="54">
        <v>267874</v>
      </c>
      <c r="M11" s="55">
        <v>370775</v>
      </c>
      <c r="N11" s="54">
        <v>99491</v>
      </c>
      <c r="O11" s="54">
        <f>SUM(O9:O10)</f>
        <v>195950</v>
      </c>
      <c r="P11" s="54">
        <v>310571.33158999996</v>
      </c>
      <c r="Q11" s="54">
        <f>SUM(Q9:Q10)</f>
        <v>413003</v>
      </c>
      <c r="R11" s="54">
        <f>SUM(R9:R10)</f>
        <v>111009.08291000003</v>
      </c>
      <c r="S11" s="54">
        <f t="shared" ref="S11" si="1">SUM(S9:S10)</f>
        <v>222063</v>
      </c>
      <c r="T11" s="126">
        <v>361875</v>
      </c>
      <c r="U11" s="146">
        <v>502867</v>
      </c>
      <c r="V11" s="146">
        <v>108938</v>
      </c>
    </row>
    <row r="12" spans="2:22" x14ac:dyDescent="0.2">
      <c r="B12" s="47" t="s">
        <v>14</v>
      </c>
      <c r="C12" s="48">
        <v>257758</v>
      </c>
      <c r="D12" s="48">
        <v>216702</v>
      </c>
      <c r="E12" s="48">
        <v>230285</v>
      </c>
      <c r="F12" s="48">
        <v>238432</v>
      </c>
      <c r="G12" s="48">
        <v>272407</v>
      </c>
      <c r="H12" s="49">
        <v>340787</v>
      </c>
      <c r="I12" s="49">
        <v>328990.48200000002</v>
      </c>
      <c r="J12" s="49">
        <v>114674</v>
      </c>
      <c r="K12" s="49">
        <v>225883</v>
      </c>
      <c r="L12" s="49">
        <v>356889</v>
      </c>
      <c r="M12" s="50">
        <v>496717</v>
      </c>
      <c r="N12" s="49">
        <v>99415</v>
      </c>
      <c r="O12" s="49">
        <v>207315</v>
      </c>
      <c r="P12" s="49">
        <v>376313.41841000004</v>
      </c>
      <c r="Q12" s="49">
        <v>564556</v>
      </c>
      <c r="R12" s="49">
        <v>144840.56667</v>
      </c>
      <c r="S12" s="49">
        <v>302014</v>
      </c>
      <c r="T12" s="125">
        <v>515762.57822000002</v>
      </c>
      <c r="U12" s="145">
        <v>710607</v>
      </c>
      <c r="V12" s="145">
        <v>162179</v>
      </c>
    </row>
    <row r="13" spans="2:22" x14ac:dyDescent="0.2">
      <c r="B13" s="47" t="s">
        <v>12</v>
      </c>
      <c r="C13" s="48">
        <v>26543</v>
      </c>
      <c r="D13" s="48">
        <v>24707</v>
      </c>
      <c r="E13" s="48">
        <v>55592</v>
      </c>
      <c r="F13" s="48">
        <v>23724</v>
      </c>
      <c r="G13" s="48">
        <v>22241</v>
      </c>
      <c r="H13" s="49">
        <v>100716</v>
      </c>
      <c r="I13" s="49">
        <v>74794</v>
      </c>
      <c r="J13" s="49">
        <v>13391</v>
      </c>
      <c r="K13" s="49">
        <v>31212</v>
      </c>
      <c r="L13" s="49">
        <v>67141</v>
      </c>
      <c r="M13" s="50">
        <v>84891</v>
      </c>
      <c r="N13" s="49">
        <v>-82670</v>
      </c>
      <c r="O13" s="49">
        <v>24354</v>
      </c>
      <c r="P13" s="49">
        <v>35514.430009999996</v>
      </c>
      <c r="Q13" s="49">
        <v>46684</v>
      </c>
      <c r="R13" s="49">
        <v>5531.1739900000002</v>
      </c>
      <c r="S13" s="49">
        <v>27611</v>
      </c>
      <c r="T13" s="125">
        <v>38197.763129999992</v>
      </c>
      <c r="U13" s="145">
        <v>31911</v>
      </c>
      <c r="V13" s="145">
        <v>5536</v>
      </c>
    </row>
    <row r="14" spans="2:22" x14ac:dyDescent="0.2">
      <c r="B14" s="52" t="s">
        <v>26</v>
      </c>
      <c r="C14" s="53">
        <v>1301166</v>
      </c>
      <c r="D14" s="53">
        <v>1322112</v>
      </c>
      <c r="E14" s="53">
        <v>1441583</v>
      </c>
      <c r="F14" s="53">
        <v>1436823</v>
      </c>
      <c r="G14" s="53">
        <v>1588680</v>
      </c>
      <c r="H14" s="54">
        <v>1745172</v>
      </c>
      <c r="I14" s="54">
        <f>I8+I11+I12+I13</f>
        <v>2064070.5829999999</v>
      </c>
      <c r="J14" s="54">
        <f>J8+J11+J12+J13</f>
        <v>623149</v>
      </c>
      <c r="K14" s="54">
        <v>1337479</v>
      </c>
      <c r="L14" s="54">
        <v>2205768</v>
      </c>
      <c r="M14" s="55">
        <v>3108359</v>
      </c>
      <c r="N14" s="54">
        <v>765669</v>
      </c>
      <c r="O14" s="54">
        <v>1594423</v>
      </c>
      <c r="P14" s="54">
        <v>2347432.1300599999</v>
      </c>
      <c r="Q14" s="54">
        <f>SUM(Q8,Q11,Q12:Q13)</f>
        <v>3169039.1901500002</v>
      </c>
      <c r="R14" s="54">
        <f>SUM(R8,R11,R12:R13)</f>
        <v>809085.83321999991</v>
      </c>
      <c r="S14" s="54">
        <f t="shared" ref="S14" si="2">SUM(S8,S11,S12:S13)</f>
        <v>1645460</v>
      </c>
      <c r="T14" s="126">
        <v>2572252.0961099998</v>
      </c>
      <c r="U14" s="146">
        <v>3497480</v>
      </c>
      <c r="V14" s="146">
        <v>950299</v>
      </c>
    </row>
    <row r="15" spans="2:22" x14ac:dyDescent="0.2">
      <c r="B15" s="47" t="s">
        <v>15</v>
      </c>
      <c r="C15" s="48">
        <v>-207225</v>
      </c>
      <c r="D15" s="48">
        <v>-289542</v>
      </c>
      <c r="E15" s="48">
        <v>-343785</v>
      </c>
      <c r="F15" s="48">
        <v>-405178</v>
      </c>
      <c r="G15" s="48">
        <v>-441263</v>
      </c>
      <c r="H15" s="49">
        <v>-564009</v>
      </c>
      <c r="I15" s="49">
        <v>-683144.31299999997</v>
      </c>
      <c r="J15" s="49">
        <v>-175042</v>
      </c>
      <c r="K15" s="49">
        <v>-379546</v>
      </c>
      <c r="L15" s="49">
        <v>-548183</v>
      </c>
      <c r="M15" s="50">
        <v>-817970</v>
      </c>
      <c r="N15" s="49">
        <v>-216786</v>
      </c>
      <c r="O15" s="49">
        <v>-467269</v>
      </c>
      <c r="P15" s="49">
        <v>-700426.40866999992</v>
      </c>
      <c r="Q15" s="49">
        <v>-933396</v>
      </c>
      <c r="R15" s="49">
        <v>-253404.99309</v>
      </c>
      <c r="S15" s="49">
        <v>-510514</v>
      </c>
      <c r="T15" s="125">
        <v>-767673.93089859991</v>
      </c>
      <c r="U15" s="125">
        <v>-1045550</v>
      </c>
      <c r="V15" s="125">
        <v>-300837</v>
      </c>
    </row>
    <row r="16" spans="2:22" x14ac:dyDescent="0.2">
      <c r="B16" s="47" t="s">
        <v>105</v>
      </c>
      <c r="C16" s="48">
        <v>-55366</v>
      </c>
      <c r="D16" s="48">
        <v>-67259</v>
      </c>
      <c r="E16" s="48">
        <v>-82018</v>
      </c>
      <c r="F16" s="48">
        <v>-95523</v>
      </c>
      <c r="G16" s="48">
        <v>-151482</v>
      </c>
      <c r="H16" s="49">
        <v>-269946</v>
      </c>
      <c r="I16" s="49">
        <v>-115613.928</v>
      </c>
      <c r="J16" s="49">
        <v>-31198</v>
      </c>
      <c r="K16" s="49">
        <v>-60807</v>
      </c>
      <c r="L16" s="49">
        <v>-92702</v>
      </c>
      <c r="M16" s="50">
        <v>-130117</v>
      </c>
      <c r="N16" s="49">
        <v>-37198</v>
      </c>
      <c r="O16" s="49">
        <v>-77248</v>
      </c>
      <c r="P16" s="49">
        <v>-121857.44685000001</v>
      </c>
      <c r="Q16" s="49">
        <v>-205722</v>
      </c>
      <c r="R16" s="49">
        <v>-57039.321680000001</v>
      </c>
      <c r="S16" s="49">
        <v>-114643</v>
      </c>
      <c r="T16" s="125">
        <v>-175071.76620999997</v>
      </c>
      <c r="U16" s="125">
        <v>-233976</v>
      </c>
      <c r="V16" s="125">
        <v>4989</v>
      </c>
    </row>
    <row r="17" spans="2:22" x14ac:dyDescent="0.2">
      <c r="B17" s="47" t="s">
        <v>16</v>
      </c>
      <c r="C17" s="48">
        <v>-208789</v>
      </c>
      <c r="D17" s="48">
        <v>-229961</v>
      </c>
      <c r="E17" s="48">
        <v>-241478</v>
      </c>
      <c r="F17" s="48">
        <v>-275145</v>
      </c>
      <c r="G17" s="48">
        <v>-277148</v>
      </c>
      <c r="H17" s="49">
        <v>-246955</v>
      </c>
      <c r="I17" s="49">
        <v>-343389.13400000002</v>
      </c>
      <c r="J17" s="49">
        <v>-128917</v>
      </c>
      <c r="K17" s="49">
        <v>-226494</v>
      </c>
      <c r="L17" s="49">
        <v>-322624</v>
      </c>
      <c r="M17" s="50">
        <v>-464568</v>
      </c>
      <c r="N17" s="49">
        <v>-63759</v>
      </c>
      <c r="O17" s="49">
        <f>-128902-138150+1</f>
        <v>-267051</v>
      </c>
      <c r="P17" s="49">
        <v>-353184.82807999995</v>
      </c>
      <c r="Q17" s="49">
        <v>-469422</v>
      </c>
      <c r="R17" s="49">
        <v>-136556.99969999999</v>
      </c>
      <c r="S17" s="49">
        <v>-245719</v>
      </c>
      <c r="T17" s="125">
        <v>-337130.50459140004</v>
      </c>
      <c r="U17" s="125">
        <v>-480085</v>
      </c>
      <c r="V17" s="125">
        <v>-189611</v>
      </c>
    </row>
    <row r="18" spans="2:22" x14ac:dyDescent="0.2">
      <c r="B18" s="52" t="s">
        <v>17</v>
      </c>
      <c r="C18" s="53">
        <v>829786</v>
      </c>
      <c r="D18" s="53">
        <v>735350</v>
      </c>
      <c r="E18" s="53">
        <v>774302</v>
      </c>
      <c r="F18" s="53">
        <v>660977</v>
      </c>
      <c r="G18" s="53">
        <v>718787</v>
      </c>
      <c r="H18" s="54">
        <v>664262</v>
      </c>
      <c r="I18" s="54">
        <f>I14+I15+I16+I17</f>
        <v>921923.20799999987</v>
      </c>
      <c r="J18" s="54">
        <f>J14+J15+J16+J17</f>
        <v>287992</v>
      </c>
      <c r="K18" s="54">
        <f>K14+K15+K16+K17</f>
        <v>670632</v>
      </c>
      <c r="L18" s="54">
        <v>1242259</v>
      </c>
      <c r="M18" s="55">
        <v>1695704</v>
      </c>
      <c r="N18" s="54">
        <v>447924</v>
      </c>
      <c r="O18" s="54">
        <v>782855</v>
      </c>
      <c r="P18" s="54">
        <v>1171963.4464600002</v>
      </c>
      <c r="Q18" s="54">
        <f>SUM(Q14:Q17)</f>
        <v>1560499.1901500002</v>
      </c>
      <c r="R18" s="54">
        <f>SUM(R14:R17)</f>
        <v>362084.51874999993</v>
      </c>
      <c r="S18" s="54">
        <f>SUM(S14:S17)</f>
        <v>774584</v>
      </c>
      <c r="T18" s="126">
        <v>1292375.8944099999</v>
      </c>
      <c r="U18" s="148">
        <v>1737869</v>
      </c>
      <c r="V18" s="148">
        <v>464840</v>
      </c>
    </row>
    <row r="19" spans="2:22" x14ac:dyDescent="0.2">
      <c r="B19" s="47" t="s">
        <v>18</v>
      </c>
      <c r="C19" s="48">
        <v>-458207</v>
      </c>
      <c r="D19" s="48">
        <v>-298572</v>
      </c>
      <c r="E19" s="48">
        <v>-261422</v>
      </c>
      <c r="F19" s="48">
        <v>-60942</v>
      </c>
      <c r="G19" s="48">
        <v>75863</v>
      </c>
      <c r="H19" s="49">
        <v>-80247</v>
      </c>
      <c r="I19" s="49">
        <v>-100601.26700000001</v>
      </c>
      <c r="J19" s="49">
        <v>5109</v>
      </c>
      <c r="K19" s="49">
        <v>-91666</v>
      </c>
      <c r="L19" s="49">
        <v>-298276</v>
      </c>
      <c r="M19" s="50">
        <v>-405591</v>
      </c>
      <c r="N19" s="49">
        <v>-72874</v>
      </c>
      <c r="O19" s="49">
        <v>-60654</v>
      </c>
      <c r="P19" s="49">
        <v>-82195.23215999981</v>
      </c>
      <c r="Q19" s="49">
        <v>-164749</v>
      </c>
      <c r="R19" s="49">
        <v>21260.313699999875</v>
      </c>
      <c r="S19" s="49">
        <v>-6068</v>
      </c>
      <c r="T19" s="125">
        <v>-76720.186938858213</v>
      </c>
      <c r="U19" s="125">
        <v>-143240</v>
      </c>
      <c r="V19" s="125">
        <v>-21270</v>
      </c>
    </row>
    <row r="20" spans="2:22" x14ac:dyDescent="0.2">
      <c r="B20" s="52" t="s">
        <v>19</v>
      </c>
      <c r="C20" s="53">
        <v>371579</v>
      </c>
      <c r="D20" s="53">
        <v>436778</v>
      </c>
      <c r="E20" s="53">
        <v>512880</v>
      </c>
      <c r="F20" s="53">
        <v>600035</v>
      </c>
      <c r="G20" s="53">
        <v>794650</v>
      </c>
      <c r="H20" s="54">
        <v>584015</v>
      </c>
      <c r="I20" s="54">
        <f>I18+I19</f>
        <v>821321.94099999988</v>
      </c>
      <c r="J20" s="54">
        <f>J18+J19</f>
        <v>293101</v>
      </c>
      <c r="K20" s="54">
        <v>578966</v>
      </c>
      <c r="L20" s="54">
        <v>943983</v>
      </c>
      <c r="M20" s="55">
        <v>1290113</v>
      </c>
      <c r="N20" s="54">
        <v>375050</v>
      </c>
      <c r="O20" s="54">
        <v>722201</v>
      </c>
      <c r="P20" s="54">
        <v>1089768.2143000003</v>
      </c>
      <c r="Q20" s="54">
        <f>SUM(Q18:Q19)</f>
        <v>1395750.1901500002</v>
      </c>
      <c r="R20" s="54">
        <f>SUM(R18:R19)</f>
        <v>383344.83244999981</v>
      </c>
      <c r="S20" s="54">
        <f>SUM(S18:S19)</f>
        <v>768516</v>
      </c>
      <c r="T20" s="126">
        <v>1215655.7074711418</v>
      </c>
      <c r="U20" s="148">
        <v>1594629</v>
      </c>
      <c r="V20" s="148">
        <v>443570</v>
      </c>
    </row>
    <row r="21" spans="2:22" x14ac:dyDescent="0.2">
      <c r="B21" s="47" t="s">
        <v>20</v>
      </c>
      <c r="C21" s="48">
        <v>5445</v>
      </c>
      <c r="D21" s="48">
        <v>-30351</v>
      </c>
      <c r="E21" s="48">
        <v>-57210</v>
      </c>
      <c r="F21" s="48">
        <v>-68571</v>
      </c>
      <c r="G21" s="48">
        <v>-90979</v>
      </c>
      <c r="H21" s="49">
        <v>-60204</v>
      </c>
      <c r="I21" s="49">
        <v>-100245</v>
      </c>
      <c r="J21" s="49">
        <v>-31660</v>
      </c>
      <c r="K21" s="49">
        <v>-64750</v>
      </c>
      <c r="L21" s="49">
        <v>-107261</v>
      </c>
      <c r="M21" s="50">
        <v>-159261</v>
      </c>
      <c r="N21" s="49">
        <v>-41654</v>
      </c>
      <c r="O21" s="49">
        <v>-83223</v>
      </c>
      <c r="P21" s="49">
        <v>-131932</v>
      </c>
      <c r="Q21" s="49">
        <v>-174915</v>
      </c>
      <c r="R21" s="49">
        <v>-47058</v>
      </c>
      <c r="S21" s="49">
        <v>-89964</v>
      </c>
      <c r="T21" s="125">
        <v>-146301</v>
      </c>
      <c r="U21" s="125">
        <v>-198575</v>
      </c>
      <c r="V21" s="125">
        <v>-53099</v>
      </c>
    </row>
    <row r="22" spans="2:22" ht="13.5" thickBot="1" x14ac:dyDescent="0.25">
      <c r="B22" s="56" t="s">
        <v>21</v>
      </c>
      <c r="C22" s="57">
        <v>377024</v>
      </c>
      <c r="D22" s="57">
        <v>406427</v>
      </c>
      <c r="E22" s="57">
        <v>455670</v>
      </c>
      <c r="F22" s="57">
        <v>531464</v>
      </c>
      <c r="G22" s="57">
        <v>703671</v>
      </c>
      <c r="H22" s="58">
        <v>523811</v>
      </c>
      <c r="I22" s="58">
        <f>I20+I21</f>
        <v>721076.94099999988</v>
      </c>
      <c r="J22" s="58">
        <f>J20+J21</f>
        <v>261441</v>
      </c>
      <c r="K22" s="58">
        <v>514216</v>
      </c>
      <c r="L22" s="58">
        <v>836722</v>
      </c>
      <c r="M22" s="59">
        <v>1130852</v>
      </c>
      <c r="N22" s="58">
        <v>333396</v>
      </c>
      <c r="O22" s="58">
        <v>638978</v>
      </c>
      <c r="P22" s="58">
        <v>957836.21430000034</v>
      </c>
      <c r="Q22" s="58">
        <f>SUM(Q20:Q21)</f>
        <v>1220835.1901500002</v>
      </c>
      <c r="R22" s="58">
        <f>SUM(R20:R21)</f>
        <v>336286.83244999981</v>
      </c>
      <c r="S22" s="58">
        <f>SUM(S20:S21)</f>
        <v>678552</v>
      </c>
      <c r="T22" s="129">
        <v>1069354.7074711418</v>
      </c>
      <c r="U22" s="147">
        <v>1396054</v>
      </c>
      <c r="V22" s="147">
        <v>390471</v>
      </c>
    </row>
    <row r="23" spans="2:22" ht="51" x14ac:dyDescent="0.2">
      <c r="B23" s="27" t="s">
        <v>42</v>
      </c>
      <c r="M23" s="39"/>
    </row>
    <row r="24" spans="2:22" x14ac:dyDescent="0.2">
      <c r="D24" s="60"/>
    </row>
    <row r="25" spans="2:22" x14ac:dyDescent="0.2">
      <c r="D25" s="60"/>
      <c r="M25" s="61"/>
      <c r="N25" s="61"/>
      <c r="O25" s="61"/>
      <c r="R25" s="61"/>
      <c r="S25" s="61"/>
      <c r="T25" s="140"/>
    </row>
    <row r="26" spans="2:22" x14ac:dyDescent="0.2">
      <c r="D26" s="63"/>
      <c r="F26" s="64"/>
      <c r="G26" s="65"/>
      <c r="H26" s="66"/>
      <c r="I26" s="66"/>
      <c r="J26" s="66"/>
      <c r="K26" s="66"/>
    </row>
    <row r="27" spans="2:22" ht="19.5" thickBot="1" x14ac:dyDescent="0.25">
      <c r="B27" s="67" t="s">
        <v>112</v>
      </c>
      <c r="C27" s="68"/>
      <c r="D27" s="69"/>
      <c r="F27" s="64"/>
      <c r="G27" s="65"/>
      <c r="H27" s="70">
        <v>44196</v>
      </c>
      <c r="I27" s="70">
        <v>44561</v>
      </c>
      <c r="J27" s="70"/>
      <c r="K27" s="70"/>
      <c r="L27" s="70"/>
      <c r="M27" s="71">
        <v>44926</v>
      </c>
      <c r="N27" s="70">
        <v>45016</v>
      </c>
      <c r="O27" s="70">
        <v>45107</v>
      </c>
      <c r="P27" s="70">
        <v>45199</v>
      </c>
      <c r="Q27" s="70">
        <v>45291</v>
      </c>
      <c r="R27" s="70">
        <v>45382</v>
      </c>
      <c r="S27" s="70">
        <v>45473</v>
      </c>
      <c r="T27" s="70">
        <v>45565</v>
      </c>
      <c r="U27" s="70">
        <v>45657</v>
      </c>
      <c r="V27" s="70">
        <v>45747</v>
      </c>
    </row>
    <row r="28" spans="2:22" x14ac:dyDescent="0.2">
      <c r="B28" s="72"/>
      <c r="C28" s="65"/>
      <c r="D28" s="69"/>
      <c r="F28" s="64"/>
      <c r="G28" s="65"/>
      <c r="H28" s="73"/>
      <c r="I28" s="73"/>
      <c r="J28" s="73"/>
      <c r="K28" s="73"/>
      <c r="L28" s="73"/>
      <c r="M28" s="74"/>
      <c r="N28" s="73"/>
      <c r="O28" s="73"/>
      <c r="P28" s="73"/>
      <c r="Q28" s="73"/>
      <c r="R28" s="73"/>
      <c r="S28" s="73"/>
      <c r="T28" s="141"/>
    </row>
    <row r="29" spans="2:22" x14ac:dyDescent="0.2">
      <c r="B29" s="75" t="s">
        <v>94</v>
      </c>
      <c r="C29" s="65"/>
      <c r="F29" s="76"/>
      <c r="G29" s="65"/>
      <c r="H29" s="49">
        <v>1394044</v>
      </c>
      <c r="I29" s="77">
        <v>1696993</v>
      </c>
      <c r="J29" s="78"/>
      <c r="K29" s="78"/>
      <c r="L29" s="78"/>
      <c r="M29" s="50">
        <v>3116038</v>
      </c>
      <c r="N29" s="49">
        <v>1081794</v>
      </c>
      <c r="O29" s="49">
        <v>2017608</v>
      </c>
      <c r="P29" s="49">
        <v>2896485.5485051791</v>
      </c>
      <c r="Q29" s="49">
        <v>3757287</v>
      </c>
      <c r="R29" s="49">
        <v>835537.93136607017</v>
      </c>
      <c r="S29" s="49">
        <v>1653308</v>
      </c>
      <c r="T29" s="125">
        <v>2428905</v>
      </c>
      <c r="U29" s="125">
        <v>3276665</v>
      </c>
      <c r="V29" s="125">
        <v>909168</v>
      </c>
    </row>
    <row r="30" spans="2:22" x14ac:dyDescent="0.2">
      <c r="B30" s="75" t="s">
        <v>95</v>
      </c>
      <c r="F30" s="76"/>
      <c r="G30" s="79"/>
      <c r="H30" s="49">
        <v>-379193</v>
      </c>
      <c r="I30" s="80">
        <v>-369378</v>
      </c>
      <c r="J30" s="61"/>
      <c r="K30" s="61"/>
      <c r="M30" s="81">
        <v>-935413</v>
      </c>
      <c r="N30" s="80">
        <v>-425823</v>
      </c>
      <c r="O30" s="80">
        <v>-848652</v>
      </c>
      <c r="P30" s="80">
        <v>-1247105.9964599998</v>
      </c>
      <c r="Q30" s="80">
        <v>-1577996</v>
      </c>
      <c r="R30" s="80">
        <v>-281163.04436000006</v>
      </c>
      <c r="S30" s="80">
        <v>-544121</v>
      </c>
      <c r="T30" s="142">
        <v>-772843</v>
      </c>
      <c r="U30" s="125">
        <v>-989192</v>
      </c>
      <c r="V30" s="125">
        <v>-225479</v>
      </c>
    </row>
    <row r="31" spans="2:22" x14ac:dyDescent="0.2">
      <c r="B31" s="82" t="s">
        <v>81</v>
      </c>
      <c r="F31" s="83"/>
      <c r="G31" s="79"/>
      <c r="H31" s="54">
        <f>H29+H30</f>
        <v>1014851</v>
      </c>
      <c r="I31" s="84">
        <f>I29+I30</f>
        <v>1327615</v>
      </c>
      <c r="J31" s="61"/>
      <c r="K31" s="61"/>
      <c r="M31" s="85">
        <f>M29+M30</f>
        <v>2180625</v>
      </c>
      <c r="N31" s="84">
        <v>655971</v>
      </c>
      <c r="O31" s="84">
        <v>1182709</v>
      </c>
      <c r="P31" s="84">
        <v>1649379.5520451793</v>
      </c>
      <c r="Q31" s="84">
        <f>SUM(Q29:Q30)</f>
        <v>2179291</v>
      </c>
      <c r="R31" s="84">
        <f>SUM(R29:R30)</f>
        <v>554374.88700607012</v>
      </c>
      <c r="S31" s="84">
        <f>SUM(S29:S30)</f>
        <v>1109187</v>
      </c>
      <c r="T31" s="143">
        <v>1656062</v>
      </c>
      <c r="U31" s="126">
        <v>2287473</v>
      </c>
      <c r="V31" s="126">
        <v>683689</v>
      </c>
    </row>
    <row r="32" spans="2:22" x14ac:dyDescent="0.2">
      <c r="B32" s="75" t="s">
        <v>96</v>
      </c>
      <c r="F32" s="76"/>
      <c r="G32" s="79"/>
      <c r="H32" s="61">
        <v>526949</v>
      </c>
      <c r="I32" s="61">
        <v>696142</v>
      </c>
      <c r="J32" s="61"/>
      <c r="K32" s="61"/>
      <c r="M32" s="62">
        <v>887285</v>
      </c>
      <c r="N32" s="61">
        <v>249705</v>
      </c>
      <c r="O32" s="61">
        <v>511122</v>
      </c>
      <c r="P32" s="61">
        <v>803339.66360666661</v>
      </c>
      <c r="Q32" s="61">
        <v>1096201</v>
      </c>
      <c r="R32" s="61">
        <v>292938.43505000003</v>
      </c>
      <c r="S32" s="61">
        <v>612831</v>
      </c>
      <c r="T32" s="140">
        <v>957504</v>
      </c>
      <c r="U32" s="125">
        <v>1316111</v>
      </c>
      <c r="V32" s="125">
        <v>335440</v>
      </c>
    </row>
    <row r="33" spans="2:22" x14ac:dyDescent="0.2">
      <c r="B33" s="75" t="s">
        <v>97</v>
      </c>
      <c r="F33" s="76"/>
      <c r="G33" s="79"/>
      <c r="H33" s="80">
        <v>-201245</v>
      </c>
      <c r="I33" s="80">
        <v>-322348</v>
      </c>
      <c r="J33" s="61"/>
      <c r="K33" s="61"/>
      <c r="M33" s="81">
        <v>-487010</v>
      </c>
      <c r="N33" s="80">
        <v>-136816</v>
      </c>
      <c r="O33" s="80">
        <v>-291366</v>
      </c>
      <c r="P33" s="80">
        <v>-461208.22056666669</v>
      </c>
      <c r="Q33" s="80">
        <v>-649864</v>
      </c>
      <c r="R33" s="80">
        <v>-170753.61188000001</v>
      </c>
      <c r="S33" s="80">
        <v>-368360</v>
      </c>
      <c r="T33" s="142">
        <v>-595629</v>
      </c>
      <c r="U33" s="125">
        <v>-778364</v>
      </c>
      <c r="V33" s="125">
        <v>-214562</v>
      </c>
    </row>
    <row r="34" spans="2:22" x14ac:dyDescent="0.2">
      <c r="B34" s="82" t="s">
        <v>84</v>
      </c>
      <c r="F34" s="83"/>
      <c r="G34" s="79"/>
      <c r="H34" s="84">
        <f>H32+H33</f>
        <v>325704</v>
      </c>
      <c r="I34" s="84">
        <f>I32+I33</f>
        <v>373794</v>
      </c>
      <c r="J34" s="61"/>
      <c r="K34" s="61"/>
      <c r="M34" s="85">
        <f>M32+M33</f>
        <v>400275</v>
      </c>
      <c r="N34" s="84">
        <v>112889</v>
      </c>
      <c r="O34" s="84">
        <v>219756</v>
      </c>
      <c r="P34" s="84">
        <v>342131.44303999993</v>
      </c>
      <c r="Q34" s="84">
        <f>SUM(Q32:Q33)</f>
        <v>446337</v>
      </c>
      <c r="R34" s="84">
        <f>SUM(R32:R33)</f>
        <v>122184.82317000002</v>
      </c>
      <c r="S34" s="84">
        <f t="shared" ref="S34" si="3">SUM(S32:S33)</f>
        <v>244471</v>
      </c>
      <c r="T34" s="143">
        <v>361875</v>
      </c>
      <c r="U34" s="126">
        <v>537747</v>
      </c>
      <c r="V34" s="126">
        <v>120878</v>
      </c>
    </row>
    <row r="35" spans="2:22" x14ac:dyDescent="0.2">
      <c r="B35" s="75" t="s">
        <v>82</v>
      </c>
      <c r="F35" s="76"/>
      <c r="G35" s="79"/>
      <c r="H35" s="61">
        <v>342831</v>
      </c>
      <c r="I35" s="61">
        <v>324684</v>
      </c>
      <c r="J35" s="61"/>
      <c r="K35" s="61"/>
      <c r="M35" s="62">
        <v>496965</v>
      </c>
      <c r="N35" s="61">
        <v>98290</v>
      </c>
      <c r="O35" s="61">
        <v>206360</v>
      </c>
      <c r="P35" s="61">
        <v>372847.25041000004</v>
      </c>
      <c r="Q35" s="61">
        <v>561848</v>
      </c>
      <c r="R35" s="61">
        <v>144119.81467000002</v>
      </c>
      <c r="S35" s="61">
        <v>302299</v>
      </c>
      <c r="T35" s="140">
        <v>515744</v>
      </c>
      <c r="U35" s="125">
        <v>712484</v>
      </c>
      <c r="V35" s="125">
        <v>163302</v>
      </c>
    </row>
    <row r="36" spans="2:22" x14ac:dyDescent="0.2">
      <c r="B36" s="75" t="s">
        <v>83</v>
      </c>
      <c r="F36" s="76"/>
      <c r="G36" s="79"/>
      <c r="H36" s="61">
        <v>106678</v>
      </c>
      <c r="I36" s="61">
        <v>84990</v>
      </c>
      <c r="J36" s="84"/>
      <c r="K36" s="84"/>
      <c r="M36" s="62">
        <v>90454</v>
      </c>
      <c r="N36" s="61">
        <v>17786.591049999999</v>
      </c>
      <c r="O36" s="61">
        <v>30351</v>
      </c>
      <c r="P36" s="61">
        <v>41319.920704821161</v>
      </c>
      <c r="Q36" s="61">
        <v>55709</v>
      </c>
      <c r="R36" s="61">
        <v>8421.5010039298049</v>
      </c>
      <c r="S36" s="61">
        <v>24542</v>
      </c>
      <c r="T36" s="140">
        <v>36090</v>
      </c>
      <c r="U36" s="125">
        <v>41522</v>
      </c>
      <c r="V36" s="125">
        <v>5354</v>
      </c>
    </row>
    <row r="37" spans="2:22" x14ac:dyDescent="0.2">
      <c r="B37" s="82" t="s">
        <v>85</v>
      </c>
      <c r="F37" s="83"/>
      <c r="G37" s="79"/>
      <c r="H37" s="84">
        <f>H31+H34+H35+H36</f>
        <v>1790064</v>
      </c>
      <c r="I37" s="84">
        <f>I31+I34+I35+I36</f>
        <v>2111083</v>
      </c>
      <c r="J37" s="49"/>
      <c r="K37" s="49"/>
      <c r="M37" s="85">
        <f>M31+M34+M35+M36</f>
        <v>3168319</v>
      </c>
      <c r="N37" s="84">
        <v>884936.59105000005</v>
      </c>
      <c r="O37" s="84">
        <v>1639176</v>
      </c>
      <c r="P37" s="84">
        <v>2405678.1662000003</v>
      </c>
      <c r="Q37" s="84">
        <f>SUM(Q31,Q34:Q36)</f>
        <v>3243185</v>
      </c>
      <c r="R37" s="84">
        <f>SUM(R31,R34,R35:R36)</f>
        <v>829101.02584999986</v>
      </c>
      <c r="S37" s="84">
        <f t="shared" ref="S37" si="4">SUM(S31,S34,S35:S36)</f>
        <v>1680499</v>
      </c>
      <c r="T37" s="143">
        <v>2569771</v>
      </c>
      <c r="U37" s="126">
        <v>3579226</v>
      </c>
      <c r="V37" s="126">
        <v>973223</v>
      </c>
    </row>
    <row r="38" spans="2:22" x14ac:dyDescent="0.2">
      <c r="B38" s="75" t="s">
        <v>86</v>
      </c>
      <c r="F38" s="76"/>
      <c r="G38" s="79"/>
      <c r="H38" s="49">
        <v>-578033</v>
      </c>
      <c r="I38" s="49">
        <v>-699750</v>
      </c>
      <c r="J38" s="49"/>
      <c r="K38" s="49"/>
      <c r="M38" s="50">
        <v>-838797</v>
      </c>
      <c r="N38" s="49">
        <v>-251589</v>
      </c>
      <c r="O38" s="49">
        <v>-476220</v>
      </c>
      <c r="P38" s="49">
        <v>-713989.0496899999</v>
      </c>
      <c r="Q38" s="49">
        <v>-957869</v>
      </c>
      <c r="R38" s="49">
        <v>-257293.81718000001</v>
      </c>
      <c r="S38" s="49">
        <v>-519884</v>
      </c>
      <c r="T38" s="125">
        <v>-757721</v>
      </c>
      <c r="U38" s="125">
        <v>-1068135</v>
      </c>
      <c r="V38" s="125">
        <v>-304951</v>
      </c>
    </row>
    <row r="39" spans="2:22" x14ac:dyDescent="0.2">
      <c r="B39" s="75" t="s">
        <v>106</v>
      </c>
      <c r="F39" s="76"/>
      <c r="G39" s="79"/>
      <c r="H39" s="49">
        <v>-155951</v>
      </c>
      <c r="I39" s="49">
        <v>-119326</v>
      </c>
      <c r="J39" s="49"/>
      <c r="K39" s="49"/>
      <c r="M39" s="50">
        <v>-134169</v>
      </c>
      <c r="N39" s="49">
        <v>-37892.074499999995</v>
      </c>
      <c r="O39" s="49">
        <v>-79424</v>
      </c>
      <c r="P39" s="49">
        <v>-125002.10656981409</v>
      </c>
      <c r="Q39" s="49">
        <v>-182689</v>
      </c>
      <c r="R39" s="49">
        <v>-57866.466549938028</v>
      </c>
      <c r="S39" s="49">
        <v>-115732</v>
      </c>
      <c r="T39" s="125">
        <v>-175072</v>
      </c>
      <c r="U39" s="125">
        <v>-252754</v>
      </c>
      <c r="V39" s="125">
        <v>3995</v>
      </c>
    </row>
    <row r="40" spans="2:22" x14ac:dyDescent="0.2">
      <c r="B40" s="75" t="s">
        <v>87</v>
      </c>
      <c r="F40" s="76"/>
      <c r="G40" s="79"/>
      <c r="H40" s="49">
        <v>-371324</v>
      </c>
      <c r="I40" s="49">
        <v>-353215</v>
      </c>
      <c r="J40" s="86"/>
      <c r="K40" s="86"/>
      <c r="M40" s="50">
        <v>-478905</v>
      </c>
      <c r="N40" s="49">
        <v>-167909.21823</v>
      </c>
      <c r="O40" s="49">
        <v>-276369</v>
      </c>
      <c r="P40" s="49">
        <v>-362252.40004018589</v>
      </c>
      <c r="Q40" s="49">
        <v>-482173</v>
      </c>
      <c r="R40" s="49">
        <v>-139052.23059006195</v>
      </c>
      <c r="S40" s="49">
        <v>-252021</v>
      </c>
      <c r="T40" s="125">
        <v>-345251</v>
      </c>
      <c r="U40" s="125">
        <v>-492408</v>
      </c>
      <c r="V40" s="125">
        <v>-192702</v>
      </c>
    </row>
    <row r="41" spans="2:22" x14ac:dyDescent="0.2">
      <c r="B41" s="82" t="s">
        <v>88</v>
      </c>
      <c r="F41" s="83"/>
      <c r="G41" s="79"/>
      <c r="H41" s="86">
        <f>H38+H39+H40</f>
        <v>-1105308</v>
      </c>
      <c r="I41" s="86">
        <f>I38+I39+I40</f>
        <v>-1172291</v>
      </c>
      <c r="J41" s="84"/>
      <c r="K41" s="84"/>
      <c r="M41" s="87">
        <f>M38+M39+M40</f>
        <v>-1451871</v>
      </c>
      <c r="N41" s="86">
        <v>-457390.29272999999</v>
      </c>
      <c r="O41" s="86">
        <v>-832013</v>
      </c>
      <c r="P41" s="86">
        <v>-1201243.5562999998</v>
      </c>
      <c r="Q41" s="86">
        <f>SUM(Q38:Q40)</f>
        <v>-1622731</v>
      </c>
      <c r="R41" s="86">
        <f>SUM(R38:R40)</f>
        <v>-454212.51431999996</v>
      </c>
      <c r="S41" s="86">
        <f>SUM(S38:S40)</f>
        <v>-887637</v>
      </c>
      <c r="T41" s="144">
        <v>-1278044</v>
      </c>
      <c r="U41" s="126">
        <v>-1813297</v>
      </c>
      <c r="V41" s="126">
        <v>-493658</v>
      </c>
    </row>
    <row r="42" spans="2:22" x14ac:dyDescent="0.2">
      <c r="B42" s="88" t="s">
        <v>89</v>
      </c>
      <c r="F42" s="89"/>
      <c r="G42" s="79"/>
      <c r="H42" s="84">
        <f>H37+H41</f>
        <v>684756</v>
      </c>
      <c r="I42" s="84">
        <f>I37+I41</f>
        <v>938792</v>
      </c>
      <c r="J42" s="51"/>
      <c r="K42" s="51"/>
      <c r="M42" s="85">
        <f>M37+M41</f>
        <v>1716448</v>
      </c>
      <c r="N42" s="84">
        <v>427546.29832000006</v>
      </c>
      <c r="O42" s="84">
        <v>807216</v>
      </c>
      <c r="P42" s="84">
        <v>1204434.6099000005</v>
      </c>
      <c r="Q42" s="84">
        <f>SUM(Q37,Q41)</f>
        <v>1620454</v>
      </c>
      <c r="R42" s="84">
        <f>SUM(R37,R41)</f>
        <v>374888.5115299999</v>
      </c>
      <c r="S42" s="84">
        <f t="shared" ref="S42" si="5">SUM(S37,S41)</f>
        <v>792862</v>
      </c>
      <c r="T42" s="143">
        <v>1291727</v>
      </c>
      <c r="U42" s="126">
        <v>1765929</v>
      </c>
      <c r="V42" s="126">
        <v>479565</v>
      </c>
    </row>
    <row r="43" spans="2:22" x14ac:dyDescent="0.2">
      <c r="B43" s="75" t="s">
        <v>90</v>
      </c>
      <c r="F43" s="76"/>
      <c r="G43" s="79"/>
      <c r="H43" s="49">
        <v>-82774</v>
      </c>
      <c r="I43" s="51">
        <v>-106641</v>
      </c>
      <c r="J43" s="84"/>
      <c r="K43" s="84"/>
      <c r="M43" s="90">
        <v>-419593</v>
      </c>
      <c r="N43" s="51">
        <v>-43595.811999999998</v>
      </c>
      <c r="O43" s="51">
        <v>-62675</v>
      </c>
      <c r="P43" s="51">
        <v>-80156.754162999801</v>
      </c>
      <c r="Q43" s="51">
        <v>-171797</v>
      </c>
      <c r="R43" s="51">
        <v>23289.563659999876</v>
      </c>
      <c r="S43" s="51">
        <v>-3084</v>
      </c>
      <c r="T43" s="130">
        <v>-64846</v>
      </c>
      <c r="U43" s="125">
        <v>-148175</v>
      </c>
      <c r="V43" s="125">
        <v>-22820</v>
      </c>
    </row>
    <row r="44" spans="2:22" x14ac:dyDescent="0.2">
      <c r="B44" s="82" t="s">
        <v>91</v>
      </c>
      <c r="F44" s="83"/>
      <c r="G44" s="79"/>
      <c r="H44" s="61">
        <f>H42+H43</f>
        <v>601982</v>
      </c>
      <c r="I44" s="84">
        <f>I42+I43</f>
        <v>832151</v>
      </c>
      <c r="J44" s="51"/>
      <c r="K44" s="51"/>
      <c r="M44" s="85">
        <f>M42+M43</f>
        <v>1296855</v>
      </c>
      <c r="N44" s="84">
        <v>383950.48632000008</v>
      </c>
      <c r="O44" s="84">
        <v>744541</v>
      </c>
      <c r="P44" s="84">
        <v>1124277.8557370007</v>
      </c>
      <c r="Q44" s="84">
        <f>SUM(Q42:Q43)</f>
        <v>1448657</v>
      </c>
      <c r="R44" s="84">
        <f>SUM(R42:R43)</f>
        <v>398178.07518999977</v>
      </c>
      <c r="S44" s="84">
        <f>SUM(S42:S43)</f>
        <v>789778</v>
      </c>
      <c r="T44" s="143">
        <v>1226881</v>
      </c>
      <c r="U44" s="126">
        <v>1617754</v>
      </c>
      <c r="V44" s="126">
        <v>456745</v>
      </c>
    </row>
    <row r="45" spans="2:22" x14ac:dyDescent="0.2">
      <c r="B45" s="82" t="s">
        <v>92</v>
      </c>
      <c r="F45" s="83"/>
      <c r="G45" s="79"/>
      <c r="H45" s="80">
        <v>-62763</v>
      </c>
      <c r="I45" s="51">
        <v>-102945</v>
      </c>
      <c r="J45" s="84"/>
      <c r="K45" s="84"/>
      <c r="M45" s="90">
        <v>-161555</v>
      </c>
      <c r="N45" s="51">
        <v>-42539.182999999997</v>
      </c>
      <c r="O45" s="51">
        <v>-86785</v>
      </c>
      <c r="P45" s="51">
        <v>-136786.44</v>
      </c>
      <c r="Q45" s="51">
        <v>-189787</v>
      </c>
      <c r="R45" s="51">
        <v>-48828.451000000001</v>
      </c>
      <c r="S45" s="51">
        <v>-93791</v>
      </c>
      <c r="T45" s="130">
        <v>-146301</v>
      </c>
      <c r="U45" s="125">
        <v>-205342</v>
      </c>
      <c r="V45" s="125">
        <v>-54941</v>
      </c>
    </row>
    <row r="46" spans="2:22" x14ac:dyDescent="0.2">
      <c r="B46" s="82" t="s">
        <v>93</v>
      </c>
      <c r="F46" s="83"/>
      <c r="G46" s="79"/>
      <c r="H46" s="84">
        <f>H44+H45</f>
        <v>539219</v>
      </c>
      <c r="I46" s="84">
        <f>I44+I45</f>
        <v>729206</v>
      </c>
      <c r="M46" s="85">
        <f>M44+M45</f>
        <v>1135300</v>
      </c>
      <c r="N46" s="84">
        <v>341411.30332000006</v>
      </c>
      <c r="O46" s="84">
        <v>657756</v>
      </c>
      <c r="P46" s="84">
        <v>987491.41573700064</v>
      </c>
      <c r="Q46" s="84">
        <f>SUM(Q44:Q45)</f>
        <v>1258870</v>
      </c>
      <c r="R46" s="84">
        <f>SUM(R44:R45)</f>
        <v>349349.62418999977</v>
      </c>
      <c r="S46" s="84">
        <f>SUM(S44:S45)</f>
        <v>695987</v>
      </c>
      <c r="T46" s="143">
        <v>1080580</v>
      </c>
      <c r="U46" s="126">
        <v>1412412</v>
      </c>
      <c r="V46" s="126">
        <v>401804</v>
      </c>
    </row>
    <row r="47" spans="2:22" x14ac:dyDescent="0.2">
      <c r="M47" s="51"/>
      <c r="N47" s="51"/>
      <c r="O47" s="51"/>
      <c r="P47" s="51"/>
      <c r="R47" s="51"/>
      <c r="S47" s="51"/>
      <c r="T47" s="130"/>
    </row>
    <row r="48" spans="2:22" x14ac:dyDescent="0.2">
      <c r="M48" s="51"/>
      <c r="N48" s="51"/>
      <c r="O48" s="51"/>
      <c r="P48" s="51"/>
      <c r="R48" s="51"/>
      <c r="S48" s="51"/>
      <c r="T48" s="130"/>
    </row>
    <row r="49" spans="2:20" x14ac:dyDescent="0.2">
      <c r="M49" s="61"/>
      <c r="N49" s="61"/>
      <c r="O49" s="62"/>
      <c r="P49" s="61"/>
      <c r="R49" s="61"/>
      <c r="S49" s="62"/>
      <c r="T49" s="140"/>
    </row>
    <row r="63" spans="2:20" x14ac:dyDescent="0.2">
      <c r="B63" s="64"/>
      <c r="C63" s="65"/>
      <c r="D63" s="66"/>
      <c r="E63" s="66"/>
      <c r="F63" s="66"/>
      <c r="G63" s="66"/>
    </row>
    <row r="64" spans="2:20" x14ac:dyDescent="0.2">
      <c r="D64" s="61"/>
      <c r="E64" s="61"/>
      <c r="F64" s="61"/>
      <c r="G64" s="61"/>
    </row>
    <row r="65" spans="2:7" x14ac:dyDescent="0.2">
      <c r="D65" s="61"/>
      <c r="E65" s="61"/>
      <c r="F65" s="61"/>
      <c r="G65" s="61"/>
    </row>
    <row r="66" spans="2:7" x14ac:dyDescent="0.2">
      <c r="D66" s="61"/>
      <c r="E66" s="61"/>
      <c r="F66" s="61"/>
      <c r="G66" s="61"/>
    </row>
    <row r="67" spans="2:7" x14ac:dyDescent="0.2">
      <c r="D67" s="61"/>
      <c r="E67" s="61"/>
      <c r="F67" s="61"/>
      <c r="G67" s="61"/>
    </row>
    <row r="68" spans="2:7" x14ac:dyDescent="0.2">
      <c r="B68" s="91"/>
      <c r="D68" s="84"/>
      <c r="E68" s="84"/>
      <c r="F68" s="84"/>
      <c r="G68" s="84"/>
    </row>
    <row r="69" spans="2:7" x14ac:dyDescent="0.2">
      <c r="D69" s="49"/>
      <c r="E69" s="49"/>
      <c r="F69" s="49"/>
      <c r="G69" s="49"/>
    </row>
    <row r="70" spans="2:7" x14ac:dyDescent="0.2">
      <c r="D70" s="49"/>
      <c r="E70" s="49"/>
      <c r="F70" s="49"/>
      <c r="G70" s="49"/>
    </row>
    <row r="71" spans="2:7" x14ac:dyDescent="0.2">
      <c r="D71" s="49"/>
      <c r="E71" s="49"/>
      <c r="F71" s="49"/>
      <c r="G71" s="49"/>
    </row>
    <row r="72" spans="2:7" x14ac:dyDescent="0.2">
      <c r="B72" s="91"/>
      <c r="D72" s="86"/>
      <c r="E72" s="86"/>
      <c r="F72" s="86"/>
      <c r="G72" s="86"/>
    </row>
    <row r="73" spans="2:7" x14ac:dyDescent="0.2">
      <c r="B73" s="92"/>
      <c r="D73" s="84"/>
      <c r="E73" s="84"/>
      <c r="F73" s="84"/>
      <c r="G73" s="84"/>
    </row>
    <row r="74" spans="2:7" x14ac:dyDescent="0.2">
      <c r="D74" s="49"/>
      <c r="E74" s="51"/>
      <c r="F74" s="51"/>
      <c r="G74" s="51"/>
    </row>
    <row r="75" spans="2:7" x14ac:dyDescent="0.2">
      <c r="B75" s="91"/>
      <c r="D75" s="61"/>
      <c r="E75" s="84"/>
      <c r="F75" s="84"/>
      <c r="G75" s="84"/>
    </row>
    <row r="76" spans="2:7" x14ac:dyDescent="0.2">
      <c r="B76" s="91"/>
      <c r="D76" s="80"/>
      <c r="E76" s="51"/>
      <c r="F76" s="51"/>
      <c r="G76" s="51"/>
    </row>
    <row r="77" spans="2:7" x14ac:dyDescent="0.2">
      <c r="B77" s="91"/>
      <c r="D77" s="84"/>
      <c r="E77" s="84"/>
      <c r="F77" s="84"/>
      <c r="G77" s="84"/>
    </row>
  </sheetData>
  <dataConsolidate/>
  <pageMargins left="0.7" right="0.7" top="0.75" bottom="0.75" header="0.3" footer="0.3"/>
  <pageSetup paperSize="9" orientation="portrait" r:id="rId1"/>
  <headerFooter>
    <oddHeader>&amp;R&amp;"Arial,Regular"&amp;08&amp;KB3B3B3maib | de uz intern
informaţie accesibilă doar angajaților băncii</oddHeader>
    <evenHeader>&amp;L&amp;"Calibri,Regular"&amp;10&amp;K076A54MAIB | De uz intern&amp;R&amp;"Arial,Regular"&amp;08&amp;KB3B3B3maib | de uz intern
informaţie accesibilă doar angajaților băncii</evenHeader>
    <firstHeader>&amp;L&amp;"Calibri,Regular"&amp;10&amp;K076A54MAIB | De uz intern&amp;R&amp;"Arial,Regular"&amp;08&amp;KB3B3B3maib | de uz intern
informaţie accesibilă doar angajaților băncii</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W124"/>
  <sheetViews>
    <sheetView showGridLines="0" zoomScaleNormal="100" workbookViewId="0">
      <pane xSplit="7" ySplit="4" topLeftCell="H5" activePane="bottomRight" state="frozen"/>
      <selection pane="topRight" activeCell="H1" sqref="H1"/>
      <selection pane="bottomLeft" activeCell="A5" sqref="A5"/>
      <selection pane="bottomRight" activeCell="X14" sqref="X14"/>
    </sheetView>
  </sheetViews>
  <sheetFormatPr defaultColWidth="8.85546875" defaultRowHeight="12.75" outlineLevelCol="1" x14ac:dyDescent="0.2"/>
  <cols>
    <col min="1" max="1" width="3.42578125" style="38" customWidth="1"/>
    <col min="2" max="2" width="45.42578125" style="38" customWidth="1"/>
    <col min="3" max="7" width="13.28515625" style="38" hidden="1" customWidth="1" outlineLevel="1"/>
    <col min="8" max="8" width="13.28515625" style="38" customWidth="1" collapsed="1"/>
    <col min="9" max="9" width="13.28515625" style="38" customWidth="1"/>
    <col min="10" max="12" width="13.28515625" style="38" hidden="1" customWidth="1" outlineLevel="1"/>
    <col min="13" max="13" width="13.28515625" style="38" customWidth="1" collapsed="1"/>
    <col min="14" max="16" width="13.28515625" style="38" hidden="1" customWidth="1" outlineLevel="1"/>
    <col min="17" max="17" width="13.28515625" style="38" customWidth="1" collapsed="1"/>
    <col min="18" max="19" width="13.28515625" style="38" hidden="1" customWidth="1" outlineLevel="1"/>
    <col min="20" max="20" width="13.28515625" style="122" hidden="1" customWidth="1" outlineLevel="1"/>
    <col min="21" max="21" width="13.5703125" style="38" bestFit="1" customWidth="1" collapsed="1"/>
    <col min="22" max="22" width="12.42578125" style="38" bestFit="1" customWidth="1"/>
    <col min="23" max="16384" width="8.85546875" style="38"/>
  </cols>
  <sheetData>
    <row r="1" spans="2:22" ht="9" customHeight="1" x14ac:dyDescent="0.2"/>
    <row r="2" spans="2:22" x14ac:dyDescent="0.2">
      <c r="B2" s="25" t="s">
        <v>34</v>
      </c>
    </row>
    <row r="3" spans="2:22" ht="6" customHeight="1" x14ac:dyDescent="0.2">
      <c r="B3" s="40"/>
    </row>
    <row r="4" spans="2:22" ht="31.5" x14ac:dyDescent="0.2">
      <c r="B4" s="41" t="s">
        <v>111</v>
      </c>
      <c r="C4" s="42">
        <v>42369</v>
      </c>
      <c r="D4" s="42">
        <v>42735</v>
      </c>
      <c r="E4" s="42">
        <v>43100</v>
      </c>
      <c r="F4" s="42">
        <v>43465</v>
      </c>
      <c r="G4" s="42">
        <v>43830</v>
      </c>
      <c r="H4" s="93">
        <v>44196</v>
      </c>
      <c r="I4" s="93">
        <v>44561</v>
      </c>
      <c r="J4" s="93">
        <v>44651</v>
      </c>
      <c r="K4" s="93">
        <v>44742</v>
      </c>
      <c r="L4" s="93">
        <v>44834</v>
      </c>
      <c r="M4" s="93">
        <v>44926</v>
      </c>
      <c r="N4" s="93">
        <v>45016</v>
      </c>
      <c r="O4" s="93">
        <v>45107</v>
      </c>
      <c r="P4" s="93">
        <v>45199</v>
      </c>
      <c r="Q4" s="93">
        <v>45291</v>
      </c>
      <c r="R4" s="93">
        <v>45382</v>
      </c>
      <c r="S4" s="93">
        <v>45473</v>
      </c>
      <c r="T4" s="123">
        <v>45565</v>
      </c>
      <c r="U4" s="93">
        <v>45657</v>
      </c>
      <c r="V4" s="93">
        <v>45747</v>
      </c>
    </row>
    <row r="5" spans="2:22" x14ac:dyDescent="0.2">
      <c r="B5" s="91"/>
      <c r="C5" s="94"/>
      <c r="D5" s="94"/>
      <c r="E5" s="94"/>
      <c r="F5" s="94"/>
      <c r="G5" s="94"/>
      <c r="H5" s="94"/>
      <c r="I5" s="94"/>
      <c r="J5" s="94"/>
      <c r="K5" s="94"/>
      <c r="L5" s="94"/>
      <c r="M5" s="94"/>
      <c r="N5" s="94"/>
      <c r="O5" s="94"/>
      <c r="R5" s="94"/>
      <c r="S5" s="94"/>
      <c r="T5" s="124"/>
    </row>
    <row r="6" spans="2:22" x14ac:dyDescent="0.2">
      <c r="B6" s="38" t="s">
        <v>29</v>
      </c>
      <c r="C6" s="48">
        <v>6301837</v>
      </c>
      <c r="D6" s="48">
        <v>6600687</v>
      </c>
      <c r="E6" s="48">
        <v>7878708</v>
      </c>
      <c r="F6" s="48">
        <v>8224088</v>
      </c>
      <c r="G6" s="48">
        <v>8749314</v>
      </c>
      <c r="H6" s="49">
        <v>9715668</v>
      </c>
      <c r="I6" s="49">
        <v>12486063</v>
      </c>
      <c r="J6" s="49">
        <v>13088566</v>
      </c>
      <c r="K6" s="49">
        <v>13059160</v>
      </c>
      <c r="L6" s="49">
        <v>14515672</v>
      </c>
      <c r="M6" s="49">
        <v>14605853</v>
      </c>
      <c r="N6" s="49">
        <v>14309743</v>
      </c>
      <c r="O6" s="49">
        <v>14778270</v>
      </c>
      <c r="P6" s="49">
        <v>16269436.219920002</v>
      </c>
      <c r="Q6" s="49">
        <v>20202678.153917599</v>
      </c>
      <c r="R6" s="49">
        <v>19530282.592970002</v>
      </c>
      <c r="S6" s="49">
        <v>20666615</v>
      </c>
      <c r="T6" s="125">
        <v>22390202</v>
      </c>
      <c r="U6" s="125">
        <v>19420679</v>
      </c>
      <c r="V6" s="125">
        <v>19803040</v>
      </c>
    </row>
    <row r="7" spans="2:22" x14ac:dyDescent="0.2">
      <c r="B7" s="38" t="s">
        <v>36</v>
      </c>
      <c r="C7" s="48">
        <v>879167</v>
      </c>
      <c r="D7" s="48">
        <v>2278055</v>
      </c>
      <c r="E7" s="48">
        <v>3214628</v>
      </c>
      <c r="F7" s="48">
        <v>2543045</v>
      </c>
      <c r="G7" s="48">
        <v>2193014</v>
      </c>
      <c r="H7" s="49">
        <v>4180581</v>
      </c>
      <c r="I7" s="49">
        <v>4056241</v>
      </c>
      <c r="J7" s="49">
        <v>3801642</v>
      </c>
      <c r="K7" s="49">
        <v>3097622</v>
      </c>
      <c r="L7" s="49">
        <v>2885405</v>
      </c>
      <c r="M7" s="49">
        <v>4309987</v>
      </c>
      <c r="N7" s="49">
        <v>3671833</v>
      </c>
      <c r="O7" s="49">
        <v>6087387</v>
      </c>
      <c r="P7" s="49">
        <v>6497026.7920699995</v>
      </c>
      <c r="Q7" s="49">
        <v>6202842.1515299976</v>
      </c>
      <c r="R7" s="49">
        <v>10618123.24264</v>
      </c>
      <c r="S7" s="49">
        <v>8276034</v>
      </c>
      <c r="T7" s="125">
        <v>6236511</v>
      </c>
      <c r="U7" s="125">
        <v>7990769</v>
      </c>
      <c r="V7" s="125">
        <v>8671024</v>
      </c>
    </row>
    <row r="8" spans="2:22" x14ac:dyDescent="0.2">
      <c r="B8" s="38" t="s">
        <v>27</v>
      </c>
      <c r="C8" s="48">
        <v>11125887</v>
      </c>
      <c r="D8" s="48">
        <v>10694715</v>
      </c>
      <c r="E8" s="48">
        <v>10928599</v>
      </c>
      <c r="F8" s="48">
        <v>12422540</v>
      </c>
      <c r="G8" s="48">
        <v>14321240</v>
      </c>
      <c r="H8" s="49">
        <v>15709668</v>
      </c>
      <c r="I8" s="49">
        <v>19760206</v>
      </c>
      <c r="J8" s="49">
        <v>20504895</v>
      </c>
      <c r="K8" s="49">
        <v>21349387</v>
      </c>
      <c r="L8" s="49">
        <v>21806671</v>
      </c>
      <c r="M8" s="49">
        <v>22805944</v>
      </c>
      <c r="N8" s="49">
        <v>22484333</v>
      </c>
      <c r="O8" s="49">
        <v>23428285</v>
      </c>
      <c r="P8" s="49">
        <v>23793445.263080001</v>
      </c>
      <c r="Q8" s="49">
        <v>23819714</v>
      </c>
      <c r="R8" s="49">
        <v>24501411.310290009</v>
      </c>
      <c r="S8" s="49">
        <v>26430997</v>
      </c>
      <c r="T8" s="125">
        <v>27783976.49712</v>
      </c>
      <c r="U8" s="125">
        <v>30439011</v>
      </c>
      <c r="V8" s="155">
        <v>32659860</v>
      </c>
    </row>
    <row r="9" spans="2:22" x14ac:dyDescent="0.2">
      <c r="B9" s="38" t="s">
        <v>28</v>
      </c>
      <c r="C9" s="48">
        <v>-665247</v>
      </c>
      <c r="D9" s="48">
        <v>-904953</v>
      </c>
      <c r="E9" s="48">
        <v>-1054382</v>
      </c>
      <c r="F9" s="48">
        <v>-842915</v>
      </c>
      <c r="G9" s="48">
        <v>-919887</v>
      </c>
      <c r="H9" s="49">
        <v>-1040347</v>
      </c>
      <c r="I9" s="49">
        <v>-1095693</v>
      </c>
      <c r="J9" s="49">
        <v>-966687</v>
      </c>
      <c r="K9" s="49">
        <v>-1064839</v>
      </c>
      <c r="L9" s="49">
        <v>-1152476</v>
      </c>
      <c r="M9" s="49">
        <v>-1276387</v>
      </c>
      <c r="N9" s="49">
        <v>-1120564</v>
      </c>
      <c r="O9" s="49">
        <v>-1125873</v>
      </c>
      <c r="P9" s="49">
        <v>-1149068.0173299999</v>
      </c>
      <c r="Q9" s="49">
        <v>-1138342</v>
      </c>
      <c r="R9" s="49">
        <v>-1086868.3687356999</v>
      </c>
      <c r="S9" s="49">
        <v>-1115821</v>
      </c>
      <c r="T9" s="125">
        <v>-1179294.0534100016</v>
      </c>
      <c r="U9" s="125">
        <v>-1205982</v>
      </c>
      <c r="V9" s="155">
        <v>-1184553</v>
      </c>
    </row>
    <row r="10" spans="2:22" x14ac:dyDescent="0.2">
      <c r="B10" s="38" t="s">
        <v>38</v>
      </c>
      <c r="C10" s="53">
        <v>10460640</v>
      </c>
      <c r="D10" s="53">
        <v>9789762</v>
      </c>
      <c r="E10" s="53">
        <v>9874217</v>
      </c>
      <c r="F10" s="53">
        <v>11579625</v>
      </c>
      <c r="G10" s="53">
        <v>13401353</v>
      </c>
      <c r="H10" s="54">
        <v>14669321</v>
      </c>
      <c r="I10" s="54">
        <v>18664513</v>
      </c>
      <c r="J10" s="54">
        <f>J8+J9</f>
        <v>19538208</v>
      </c>
      <c r="K10" s="54">
        <v>20284548</v>
      </c>
      <c r="L10" s="54">
        <v>20654195</v>
      </c>
      <c r="M10" s="54">
        <v>21529557</v>
      </c>
      <c r="N10" s="54">
        <v>21363769</v>
      </c>
      <c r="O10" s="54">
        <v>22302412</v>
      </c>
      <c r="P10" s="54">
        <v>22644377.245749999</v>
      </c>
      <c r="Q10" s="54">
        <v>22681371.724730011</v>
      </c>
      <c r="R10" s="54">
        <v>23414647.747609999</v>
      </c>
      <c r="S10" s="54">
        <v>25315175</v>
      </c>
      <c r="T10" s="126">
        <v>26604682</v>
      </c>
      <c r="U10" s="126">
        <v>29233029</v>
      </c>
      <c r="V10" s="126">
        <v>31475308</v>
      </c>
    </row>
    <row r="11" spans="2:22" ht="25.5" x14ac:dyDescent="0.2">
      <c r="B11" s="149" t="s">
        <v>116</v>
      </c>
      <c r="C11" s="48">
        <v>465246</v>
      </c>
      <c r="D11" s="48">
        <v>880387</v>
      </c>
      <c r="E11" s="48">
        <v>915130</v>
      </c>
      <c r="F11" s="48">
        <v>1067208</v>
      </c>
      <c r="G11" s="48">
        <v>1321387</v>
      </c>
      <c r="H11" s="49">
        <v>1321277</v>
      </c>
      <c r="I11" s="49">
        <v>1659390</v>
      </c>
      <c r="J11" s="49">
        <v>1660492</v>
      </c>
      <c r="K11" s="49">
        <v>1724573</v>
      </c>
      <c r="L11" s="49">
        <v>1876732</v>
      </c>
      <c r="M11" s="49">
        <v>2112415</v>
      </c>
      <c r="N11" s="49">
        <v>4119852</v>
      </c>
      <c r="O11" s="49">
        <v>2213018</v>
      </c>
      <c r="P11" s="49">
        <v>2680060.1246299911</v>
      </c>
      <c r="Q11" s="49">
        <v>2373015</v>
      </c>
      <c r="R11" s="49">
        <v>2510307</v>
      </c>
      <c r="S11" s="49">
        <v>2211922</v>
      </c>
      <c r="T11" s="125">
        <v>2547247.84461</v>
      </c>
      <c r="U11" s="125">
        <v>2591008</v>
      </c>
      <c r="V11" s="125">
        <v>2542606</v>
      </c>
    </row>
    <row r="12" spans="2:22" x14ac:dyDescent="0.2">
      <c r="B12" s="38" t="s">
        <v>47</v>
      </c>
      <c r="C12" s="48">
        <v>124046</v>
      </c>
      <c r="D12" s="48">
        <v>197534</v>
      </c>
      <c r="E12" s="48">
        <v>320739</v>
      </c>
      <c r="F12" s="48">
        <v>229703</v>
      </c>
      <c r="G12" s="48">
        <v>163621</v>
      </c>
      <c r="H12" s="49">
        <v>405343</v>
      </c>
      <c r="I12" s="49">
        <v>330466</v>
      </c>
      <c r="J12" s="49">
        <f>465524+139669</f>
        <v>605193</v>
      </c>
      <c r="K12" s="49">
        <f>667682+139669</f>
        <v>807351</v>
      </c>
      <c r="L12" s="49">
        <v>694266</v>
      </c>
      <c r="M12" s="49">
        <v>472691</v>
      </c>
      <c r="N12" s="49">
        <v>703075</v>
      </c>
      <c r="O12" s="49">
        <v>692161</v>
      </c>
      <c r="P12" s="49">
        <v>579682.23983000009</v>
      </c>
      <c r="Q12" s="49">
        <v>565817.95544999093</v>
      </c>
      <c r="R12" s="49">
        <v>630638.2175699994</v>
      </c>
      <c r="S12" s="49">
        <v>1056532</v>
      </c>
      <c r="T12" s="125">
        <v>402275.43002000003</v>
      </c>
      <c r="U12" s="125">
        <v>282332</v>
      </c>
      <c r="V12" s="125">
        <v>321803</v>
      </c>
    </row>
    <row r="13" spans="2:22" s="91" customFormat="1" x14ac:dyDescent="0.2">
      <c r="B13" s="95" t="s">
        <v>37</v>
      </c>
      <c r="C13" s="96">
        <v>18230936.232000001</v>
      </c>
      <c r="D13" s="96">
        <v>19746424.541999999</v>
      </c>
      <c r="E13" s="96">
        <v>22203421.966000002</v>
      </c>
      <c r="F13" s="96">
        <v>23643668.603</v>
      </c>
      <c r="G13" s="96">
        <v>25828688.638</v>
      </c>
      <c r="H13" s="97">
        <v>30292189.636</v>
      </c>
      <c r="I13" s="97">
        <v>37196673</v>
      </c>
      <c r="J13" s="97">
        <f>J6+J7+J10+J11+J12</f>
        <v>38694101</v>
      </c>
      <c r="K13" s="97">
        <f>K6+K7+K10+K11+K12</f>
        <v>38973254</v>
      </c>
      <c r="L13" s="97">
        <v>40626270</v>
      </c>
      <c r="M13" s="97">
        <v>43030503</v>
      </c>
      <c r="N13" s="97">
        <v>44168272</v>
      </c>
      <c r="O13" s="97">
        <v>46073248</v>
      </c>
      <c r="P13" s="97">
        <v>48670582.622199997</v>
      </c>
      <c r="Q13" s="97">
        <v>52025724.985627599</v>
      </c>
      <c r="R13" s="97">
        <v>56703998.800790004</v>
      </c>
      <c r="S13" s="97">
        <v>57526278</v>
      </c>
      <c r="T13" s="127">
        <v>58180918.274629995</v>
      </c>
      <c r="U13" s="127">
        <v>59517817</v>
      </c>
      <c r="V13" s="127">
        <v>62813781</v>
      </c>
    </row>
    <row r="14" spans="2:22" x14ac:dyDescent="0.2">
      <c r="C14" s="48"/>
      <c r="D14" s="48"/>
      <c r="E14" s="48"/>
      <c r="F14" s="48"/>
      <c r="G14" s="48"/>
      <c r="H14" s="49"/>
      <c r="I14" s="49"/>
      <c r="J14" s="49"/>
      <c r="K14" s="49"/>
      <c r="L14" s="49"/>
      <c r="M14" s="49"/>
      <c r="N14" s="49"/>
      <c r="O14" s="49"/>
      <c r="P14" s="49"/>
      <c r="Q14" s="49"/>
      <c r="R14" s="49"/>
      <c r="S14" s="49"/>
      <c r="T14" s="125"/>
      <c r="U14" s="51"/>
    </row>
    <row r="15" spans="2:22" x14ac:dyDescent="0.2">
      <c r="B15" s="38" t="s">
        <v>107</v>
      </c>
      <c r="C15" s="48">
        <v>1109057</v>
      </c>
      <c r="D15" s="48">
        <v>846554</v>
      </c>
      <c r="E15" s="48">
        <v>682979</v>
      </c>
      <c r="F15" s="48">
        <v>568884</v>
      </c>
      <c r="G15" s="48">
        <v>666153</v>
      </c>
      <c r="H15" s="49">
        <v>964635</v>
      </c>
      <c r="I15" s="49">
        <v>2477514</v>
      </c>
      <c r="J15" s="49">
        <v>2581115</v>
      </c>
      <c r="K15" s="49">
        <v>2282131</v>
      </c>
      <c r="L15" s="49">
        <v>2622685</v>
      </c>
      <c r="M15" s="49">
        <v>3525790</v>
      </c>
      <c r="N15" s="49">
        <v>3607065</v>
      </c>
      <c r="O15" s="49">
        <v>3472538</v>
      </c>
      <c r="P15" s="49">
        <v>3535222.2746799998</v>
      </c>
      <c r="Q15" s="49">
        <v>3496558.05253</v>
      </c>
      <c r="R15" s="49">
        <v>3636285.7479400001</v>
      </c>
      <c r="S15" s="49">
        <v>3497603</v>
      </c>
      <c r="T15" s="125">
        <v>4105048</v>
      </c>
      <c r="U15" s="145">
        <v>3792498</v>
      </c>
      <c r="V15" s="145">
        <v>3923922</v>
      </c>
    </row>
    <row r="16" spans="2:22" x14ac:dyDescent="0.2">
      <c r="B16" s="38" t="s">
        <v>35</v>
      </c>
      <c r="C16" s="48">
        <v>14055256</v>
      </c>
      <c r="D16" s="48">
        <v>15430581</v>
      </c>
      <c r="E16" s="48">
        <v>17555746</v>
      </c>
      <c r="F16" s="48">
        <v>18670177</v>
      </c>
      <c r="G16" s="48">
        <v>20316357</v>
      </c>
      <c r="H16" s="49">
        <v>23874382</v>
      </c>
      <c r="I16" s="49">
        <v>28599250</v>
      </c>
      <c r="J16" s="49">
        <v>26643729</v>
      </c>
      <c r="K16" s="49">
        <v>28017180</v>
      </c>
      <c r="L16" s="49">
        <v>28626678</v>
      </c>
      <c r="M16" s="49">
        <v>31388449</v>
      </c>
      <c r="N16" s="49">
        <v>31997863</v>
      </c>
      <c r="O16" s="49">
        <v>33755822</v>
      </c>
      <c r="P16" s="49">
        <v>35814526.798800007</v>
      </c>
      <c r="Q16" s="49">
        <v>39027475.056600004</v>
      </c>
      <c r="R16" s="49">
        <v>43146355.112790003</v>
      </c>
      <c r="S16" s="49">
        <v>43560619</v>
      </c>
      <c r="T16" s="125">
        <v>44495037</v>
      </c>
      <c r="U16" s="145">
        <v>46074533</v>
      </c>
      <c r="V16" s="145">
        <v>48561442</v>
      </c>
    </row>
    <row r="17" spans="2:23" x14ac:dyDescent="0.2">
      <c r="B17" s="38" t="s">
        <v>0</v>
      </c>
      <c r="C17" s="48">
        <v>134085</v>
      </c>
      <c r="D17" s="48">
        <v>232718</v>
      </c>
      <c r="E17" s="48">
        <v>316199</v>
      </c>
      <c r="F17" s="48">
        <v>518423</v>
      </c>
      <c r="G17" s="48">
        <v>452663</v>
      </c>
      <c r="H17" s="49">
        <v>485576</v>
      </c>
      <c r="I17" s="49">
        <v>673378</v>
      </c>
      <c r="J17" s="49">
        <v>3801473</v>
      </c>
      <c r="K17" s="49">
        <v>2740199</v>
      </c>
      <c r="L17" s="49">
        <v>3115590</v>
      </c>
      <c r="M17" s="49">
        <v>1500672</v>
      </c>
      <c r="N17" s="49">
        <v>1541662</v>
      </c>
      <c r="O17" s="49">
        <v>1722707</v>
      </c>
      <c r="P17" s="49">
        <v>1865071.0561200045</v>
      </c>
      <c r="Q17" s="49">
        <v>1923262.8908699974</v>
      </c>
      <c r="R17" s="49">
        <v>1941111.0952400044</v>
      </c>
      <c r="S17" s="49">
        <v>2971080</v>
      </c>
      <c r="T17" s="125">
        <v>1912225.7388599962</v>
      </c>
      <c r="U17" s="145">
        <v>1696363</v>
      </c>
      <c r="V17" s="145">
        <v>2005727</v>
      </c>
    </row>
    <row r="18" spans="2:23" s="91" customFormat="1" x14ac:dyDescent="0.2">
      <c r="B18" s="95" t="s">
        <v>39</v>
      </c>
      <c r="C18" s="96">
        <v>15298397.946</v>
      </c>
      <c r="D18" s="96">
        <v>16509851.496000001</v>
      </c>
      <c r="E18" s="96">
        <v>18554923.761</v>
      </c>
      <c r="F18" s="96">
        <v>19757483.491</v>
      </c>
      <c r="G18" s="96">
        <v>21435172.442000002</v>
      </c>
      <c r="H18" s="97">
        <v>25324593.715</v>
      </c>
      <c r="I18" s="97">
        <v>31750142</v>
      </c>
      <c r="J18" s="97">
        <f>J15+J16+J17</f>
        <v>33026317</v>
      </c>
      <c r="K18" s="97">
        <f>K15+K16+K17</f>
        <v>33039510</v>
      </c>
      <c r="L18" s="97">
        <v>34364953</v>
      </c>
      <c r="M18" s="97">
        <v>36414911</v>
      </c>
      <c r="N18" s="97">
        <v>37146590</v>
      </c>
      <c r="O18" s="97">
        <v>38951067</v>
      </c>
      <c r="P18" s="97">
        <v>41214820.129600011</v>
      </c>
      <c r="Q18" s="97">
        <v>44447296</v>
      </c>
      <c r="R18" s="97">
        <v>48723751.955970012</v>
      </c>
      <c r="S18" s="97">
        <v>50029302</v>
      </c>
      <c r="T18" s="127">
        <v>50512310.738859996</v>
      </c>
      <c r="U18" s="150">
        <v>51563394</v>
      </c>
      <c r="V18" s="150">
        <v>54491091</v>
      </c>
    </row>
    <row r="19" spans="2:23" x14ac:dyDescent="0.2">
      <c r="C19" s="48"/>
      <c r="D19" s="48"/>
      <c r="E19" s="48"/>
      <c r="F19" s="48"/>
      <c r="G19" s="48"/>
      <c r="H19" s="49"/>
      <c r="I19" s="49"/>
      <c r="J19" s="49"/>
      <c r="K19" s="49"/>
      <c r="L19" s="49"/>
      <c r="M19" s="49"/>
      <c r="N19" s="49"/>
      <c r="O19" s="49"/>
      <c r="P19" s="49"/>
      <c r="Q19" s="49"/>
      <c r="R19" s="49"/>
      <c r="S19" s="49"/>
      <c r="T19" s="125"/>
      <c r="U19" s="145"/>
      <c r="V19" s="145"/>
    </row>
    <row r="20" spans="2:23" x14ac:dyDescent="0.2">
      <c r="B20" s="95" t="s">
        <v>40</v>
      </c>
      <c r="C20" s="96">
        <v>2932538.2859999998</v>
      </c>
      <c r="D20" s="96">
        <v>3236573.0460000001</v>
      </c>
      <c r="E20" s="96">
        <v>3648498.2050000001</v>
      </c>
      <c r="F20" s="96">
        <v>3886185.1120000002</v>
      </c>
      <c r="G20" s="96">
        <v>4393516.1960000005</v>
      </c>
      <c r="H20" s="97">
        <v>4967595.9210000001</v>
      </c>
      <c r="I20" s="97">
        <v>5446531</v>
      </c>
      <c r="J20" s="97">
        <v>5667784</v>
      </c>
      <c r="K20" s="97">
        <v>5933744</v>
      </c>
      <c r="L20" s="97">
        <v>6261316</v>
      </c>
      <c r="M20" s="97">
        <v>6615592</v>
      </c>
      <c r="N20" s="97">
        <v>7021682</v>
      </c>
      <c r="O20" s="97">
        <v>7122181</v>
      </c>
      <c r="P20" s="97">
        <v>7455762.4925999995</v>
      </c>
      <c r="Q20" s="97">
        <v>7578429</v>
      </c>
      <c r="R20" s="97">
        <v>7980246.8448200002</v>
      </c>
      <c r="S20" s="97">
        <v>7496975</v>
      </c>
      <c r="T20" s="127">
        <v>7849834.7553300001</v>
      </c>
      <c r="U20" s="150">
        <v>7954423</v>
      </c>
      <c r="V20" s="150">
        <v>8322690</v>
      </c>
    </row>
    <row r="21" spans="2:23" x14ac:dyDescent="0.2">
      <c r="B21" s="98"/>
      <c r="C21" s="99"/>
      <c r="D21" s="99"/>
      <c r="E21" s="99"/>
      <c r="F21" s="99"/>
      <c r="G21" s="99"/>
      <c r="H21" s="100"/>
      <c r="I21" s="100"/>
      <c r="J21" s="100"/>
      <c r="K21" s="100"/>
      <c r="L21" s="100"/>
      <c r="M21" s="100"/>
      <c r="N21" s="100"/>
      <c r="O21" s="100"/>
      <c r="P21" s="100"/>
      <c r="Q21" s="100"/>
      <c r="R21" s="100"/>
      <c r="S21" s="100"/>
      <c r="T21" s="128"/>
      <c r="U21" s="145"/>
      <c r="V21" s="145"/>
    </row>
    <row r="22" spans="2:23" ht="13.5" thickBot="1" x14ac:dyDescent="0.25">
      <c r="B22" s="56" t="s">
        <v>41</v>
      </c>
      <c r="C22" s="57">
        <v>18230936.232000001</v>
      </c>
      <c r="D22" s="57">
        <v>19746424.541999999</v>
      </c>
      <c r="E22" s="57">
        <v>22203421.966000002</v>
      </c>
      <c r="F22" s="57">
        <v>23643668.603</v>
      </c>
      <c r="G22" s="57">
        <v>25828688.638</v>
      </c>
      <c r="H22" s="58">
        <v>30292189.636</v>
      </c>
      <c r="I22" s="58">
        <v>37196673</v>
      </c>
      <c r="J22" s="58">
        <f>J18+J20</f>
        <v>38694101</v>
      </c>
      <c r="K22" s="58">
        <f>K18+K20</f>
        <v>38973254</v>
      </c>
      <c r="L22" s="58">
        <v>40626270</v>
      </c>
      <c r="M22" s="58">
        <v>43030503</v>
      </c>
      <c r="N22" s="58">
        <v>44168272</v>
      </c>
      <c r="O22" s="58">
        <v>46073248</v>
      </c>
      <c r="P22" s="58">
        <v>48670582.622200012</v>
      </c>
      <c r="Q22" s="58">
        <v>52025725</v>
      </c>
      <c r="R22" s="58">
        <v>56703998.800790012</v>
      </c>
      <c r="S22" s="58">
        <v>57526277</v>
      </c>
      <c r="T22" s="129">
        <v>58362145.494189993</v>
      </c>
      <c r="U22" s="147">
        <v>59517817</v>
      </c>
      <c r="V22" s="147">
        <v>62813781</v>
      </c>
    </row>
    <row r="23" spans="2:23" ht="51" x14ac:dyDescent="0.2">
      <c r="B23" s="27" t="s">
        <v>43</v>
      </c>
      <c r="M23" s="51"/>
      <c r="N23" s="51"/>
      <c r="O23" s="51"/>
      <c r="P23" s="51"/>
      <c r="R23" s="51"/>
      <c r="S23" s="51"/>
      <c r="T23" s="130"/>
    </row>
    <row r="24" spans="2:23" x14ac:dyDescent="0.2">
      <c r="G24" s="51"/>
    </row>
    <row r="25" spans="2:23" x14ac:dyDescent="0.2">
      <c r="C25" s="51"/>
      <c r="D25" s="51"/>
      <c r="E25" s="51"/>
      <c r="F25" s="51"/>
      <c r="G25" s="51"/>
      <c r="H25" s="51"/>
      <c r="I25" s="51"/>
      <c r="J25" s="51"/>
      <c r="K25" s="51"/>
      <c r="L25" s="51"/>
      <c r="M25" s="51"/>
      <c r="N25" s="51"/>
      <c r="R25" s="51"/>
    </row>
    <row r="26" spans="2:23" ht="19.5" thickBot="1" x14ac:dyDescent="0.25">
      <c r="B26" s="67" t="s">
        <v>110</v>
      </c>
      <c r="C26" s="51"/>
      <c r="D26" s="51"/>
      <c r="E26" s="51"/>
      <c r="F26" s="51"/>
      <c r="G26" s="51"/>
      <c r="H26" s="70">
        <v>44196</v>
      </c>
      <c r="I26" s="70">
        <v>44561</v>
      </c>
      <c r="J26" s="70"/>
      <c r="K26" s="70"/>
      <c r="L26" s="70"/>
      <c r="M26" s="70">
        <v>44926</v>
      </c>
      <c r="N26" s="70">
        <v>45016</v>
      </c>
      <c r="O26" s="70">
        <v>45107</v>
      </c>
      <c r="P26" s="70">
        <v>45199</v>
      </c>
      <c r="Q26" s="70">
        <v>45291</v>
      </c>
      <c r="R26" s="70">
        <v>45382</v>
      </c>
      <c r="S26" s="70">
        <v>45473</v>
      </c>
      <c r="T26" s="131">
        <v>45565</v>
      </c>
      <c r="U26" s="70">
        <v>45657</v>
      </c>
      <c r="V26" s="70">
        <v>45747</v>
      </c>
    </row>
    <row r="27" spans="2:23" x14ac:dyDescent="0.2">
      <c r="B27" s="101"/>
      <c r="H27" s="102"/>
      <c r="I27" s="102"/>
      <c r="M27" s="103"/>
    </row>
    <row r="28" spans="2:23" x14ac:dyDescent="0.2">
      <c r="B28" s="104" t="s">
        <v>48</v>
      </c>
      <c r="H28" s="102"/>
      <c r="I28" s="102"/>
      <c r="M28" s="103"/>
    </row>
    <row r="29" spans="2:23" x14ac:dyDescent="0.2">
      <c r="B29" s="38" t="s">
        <v>29</v>
      </c>
      <c r="H29" s="49"/>
      <c r="I29" s="49"/>
      <c r="J29" s="49"/>
      <c r="K29" s="49"/>
      <c r="L29" s="49"/>
      <c r="M29" s="49"/>
      <c r="N29" s="49"/>
      <c r="O29" s="49"/>
      <c r="P29" s="49"/>
      <c r="Q29" s="49">
        <v>20025380.249717604</v>
      </c>
      <c r="R29" s="49">
        <v>22364516.683310002</v>
      </c>
      <c r="S29" s="49">
        <v>20498943</v>
      </c>
      <c r="T29" s="125">
        <v>22390202</v>
      </c>
      <c r="U29" s="145">
        <v>19199045</v>
      </c>
      <c r="V29" s="145">
        <v>19618801</v>
      </c>
      <c r="W29" s="145"/>
    </row>
    <row r="30" spans="2:23" x14ac:dyDescent="0.2">
      <c r="B30" s="38" t="s">
        <v>49</v>
      </c>
      <c r="H30" s="49">
        <v>971828</v>
      </c>
      <c r="I30" s="49">
        <v>1170658</v>
      </c>
      <c r="J30" s="49"/>
      <c r="K30" s="49"/>
      <c r="L30" s="49"/>
      <c r="M30" s="49">
        <v>1470466</v>
      </c>
      <c r="N30" s="49">
        <v>1431173</v>
      </c>
      <c r="O30" s="49">
        <v>1371597</v>
      </c>
      <c r="P30" s="49">
        <v>1609982.6081300001</v>
      </c>
      <c r="Q30" s="49">
        <v>0</v>
      </c>
      <c r="R30" s="49">
        <v>0</v>
      </c>
      <c r="S30" s="49">
        <v>0</v>
      </c>
      <c r="T30" s="125">
        <v>0</v>
      </c>
      <c r="U30" s="151">
        <v>0</v>
      </c>
      <c r="V30" s="151">
        <v>0</v>
      </c>
      <c r="W30" s="151"/>
    </row>
    <row r="31" spans="2:23" x14ac:dyDescent="0.2">
      <c r="B31" s="38" t="s">
        <v>50</v>
      </c>
      <c r="H31" s="49">
        <v>6384531</v>
      </c>
      <c r="I31" s="49">
        <v>7575840</v>
      </c>
      <c r="J31" s="49"/>
      <c r="K31" s="49"/>
      <c r="L31" s="49"/>
      <c r="M31" s="49">
        <v>12075624</v>
      </c>
      <c r="N31" s="49">
        <v>11384127</v>
      </c>
      <c r="O31" s="49">
        <v>12126650</v>
      </c>
      <c r="P31" s="49">
        <v>12844896.47749</v>
      </c>
      <c r="Q31" s="49">
        <v>0</v>
      </c>
      <c r="R31" s="49">
        <v>0</v>
      </c>
      <c r="S31" s="49">
        <v>0</v>
      </c>
      <c r="T31" s="125">
        <v>0</v>
      </c>
      <c r="U31" s="151">
        <v>0</v>
      </c>
      <c r="V31" s="151">
        <v>0</v>
      </c>
      <c r="W31" s="151"/>
    </row>
    <row r="32" spans="2:23" x14ac:dyDescent="0.2">
      <c r="B32" s="38" t="s">
        <v>117</v>
      </c>
      <c r="H32" s="49">
        <v>2359578</v>
      </c>
      <c r="I32" s="49">
        <v>3739820</v>
      </c>
      <c r="J32" s="49"/>
      <c r="K32" s="49"/>
      <c r="L32" s="49"/>
      <c r="M32" s="49">
        <v>1060404</v>
      </c>
      <c r="N32" s="49">
        <v>1569038.66875</v>
      </c>
      <c r="O32" s="49">
        <v>1281167</v>
      </c>
      <c r="P32" s="49">
        <v>1834140.7251000002</v>
      </c>
      <c r="Q32" s="49">
        <v>177697.68018000014</v>
      </c>
      <c r="R32" s="49">
        <v>164305.65599999999</v>
      </c>
      <c r="S32" s="49">
        <v>168571</v>
      </c>
      <c r="T32" s="125">
        <v>181227</v>
      </c>
      <c r="U32" s="151">
        <v>221860</v>
      </c>
      <c r="V32" s="151">
        <v>236488</v>
      </c>
      <c r="W32" s="151"/>
    </row>
    <row r="33" spans="2:23" x14ac:dyDescent="0.2">
      <c r="B33" s="38" t="s">
        <v>51</v>
      </c>
      <c r="H33" s="49">
        <v>4081752</v>
      </c>
      <c r="I33" s="49">
        <v>4071050</v>
      </c>
      <c r="J33" s="49"/>
      <c r="K33" s="49"/>
      <c r="L33" s="49"/>
      <c r="M33" s="49">
        <v>4366081</v>
      </c>
      <c r="N33" s="49">
        <v>5740009</v>
      </c>
      <c r="O33" s="49">
        <v>6165436</v>
      </c>
      <c r="P33" s="49">
        <v>6557418.5751099996</v>
      </c>
      <c r="Q33" s="49">
        <v>6264254.1515299976</v>
      </c>
      <c r="R33" s="49">
        <v>7686242.9432800002</v>
      </c>
      <c r="S33" s="49">
        <v>8328095</v>
      </c>
      <c r="T33" s="125">
        <v>6069861</v>
      </c>
      <c r="U33" s="151">
        <v>7852767</v>
      </c>
      <c r="V33" s="151">
        <v>8481085</v>
      </c>
      <c r="W33" s="151"/>
    </row>
    <row r="34" spans="2:23" x14ac:dyDescent="0.2">
      <c r="B34" s="40" t="s">
        <v>52</v>
      </c>
      <c r="H34" s="49">
        <v>117457</v>
      </c>
      <c r="I34" s="49">
        <v>3769</v>
      </c>
      <c r="J34" s="49"/>
      <c r="K34" s="49"/>
      <c r="L34" s="49"/>
      <c r="M34" s="49">
        <v>3991</v>
      </c>
      <c r="N34" s="49">
        <v>3991</v>
      </c>
      <c r="O34" s="49">
        <v>4129</v>
      </c>
      <c r="P34" s="49">
        <v>4128.7549600000002</v>
      </c>
      <c r="Q34" s="49">
        <v>4128.7549600000002</v>
      </c>
      <c r="R34" s="49">
        <v>4128.7549600000002</v>
      </c>
      <c r="S34" s="49">
        <v>6129</v>
      </c>
      <c r="T34" s="125">
        <v>6128</v>
      </c>
      <c r="U34" s="151">
        <v>6128</v>
      </c>
      <c r="V34" s="151">
        <v>6128</v>
      </c>
      <c r="W34" s="151"/>
    </row>
    <row r="35" spans="2:23" x14ac:dyDescent="0.2">
      <c r="B35" s="40" t="s">
        <v>53</v>
      </c>
      <c r="H35" s="49">
        <v>14651240</v>
      </c>
      <c r="I35" s="49">
        <v>18627190</v>
      </c>
      <c r="J35" s="49"/>
      <c r="K35" s="49"/>
      <c r="L35" s="49"/>
      <c r="M35" s="49">
        <v>21411870</v>
      </c>
      <c r="N35" s="49">
        <v>21254203.69066</v>
      </c>
      <c r="O35" s="49">
        <v>22150824</v>
      </c>
      <c r="P35" s="49">
        <v>22492176.978699997</v>
      </c>
      <c r="Q35" s="49">
        <v>22538197</v>
      </c>
      <c r="R35" s="49">
        <v>23269791.435819998</v>
      </c>
      <c r="S35" s="49">
        <v>25172892</v>
      </c>
      <c r="T35" s="125">
        <v>26604682</v>
      </c>
      <c r="U35" s="151">
        <v>29113367</v>
      </c>
      <c r="V35" s="151">
        <v>31365352</v>
      </c>
      <c r="W35" s="151"/>
    </row>
    <row r="36" spans="2:23" x14ac:dyDescent="0.2">
      <c r="B36" s="38" t="s">
        <v>54</v>
      </c>
      <c r="H36" s="49">
        <v>166086</v>
      </c>
      <c r="I36" s="49">
        <v>216767</v>
      </c>
      <c r="J36" s="49"/>
      <c r="K36" s="49"/>
      <c r="L36" s="49"/>
      <c r="M36" s="49">
        <v>271961</v>
      </c>
      <c r="N36" s="49">
        <v>264425</v>
      </c>
      <c r="O36" s="49">
        <v>272159</v>
      </c>
      <c r="P36" s="49">
        <v>283442.12</v>
      </c>
      <c r="Q36" s="49">
        <v>291962</v>
      </c>
      <c r="R36" s="49">
        <v>289858</v>
      </c>
      <c r="S36" s="49">
        <v>302541</v>
      </c>
      <c r="T36" s="125">
        <v>0</v>
      </c>
      <c r="U36" s="151">
        <v>356811</v>
      </c>
      <c r="V36" s="151">
        <v>366719</v>
      </c>
      <c r="W36" s="151"/>
    </row>
    <row r="37" spans="2:23" x14ac:dyDescent="0.2">
      <c r="B37" s="38" t="s">
        <v>55</v>
      </c>
      <c r="H37" s="49">
        <v>72539</v>
      </c>
      <c r="I37" s="49">
        <v>32559</v>
      </c>
      <c r="J37" s="49"/>
      <c r="K37" s="49"/>
      <c r="L37" s="49"/>
      <c r="M37" s="49">
        <v>27889</v>
      </c>
      <c r="N37" s="49">
        <v>6020.9999900000003</v>
      </c>
      <c r="O37" s="49">
        <v>4773</v>
      </c>
      <c r="P37" s="49">
        <v>4772.9999900000003</v>
      </c>
      <c r="Q37" s="49">
        <v>2280.1666699999996</v>
      </c>
      <c r="R37" s="49">
        <v>166219.76689999999</v>
      </c>
      <c r="S37" s="49">
        <v>177091</v>
      </c>
      <c r="T37" s="125">
        <v>176216</v>
      </c>
      <c r="U37" s="151">
        <v>177291</v>
      </c>
      <c r="V37" s="151">
        <v>177291</v>
      </c>
      <c r="W37" s="151"/>
    </row>
    <row r="38" spans="2:23" x14ac:dyDescent="0.2">
      <c r="B38" s="38" t="s">
        <v>56</v>
      </c>
      <c r="H38" s="49">
        <v>49817</v>
      </c>
      <c r="I38" s="49">
        <v>44013</v>
      </c>
      <c r="J38" s="49"/>
      <c r="K38" s="49"/>
      <c r="L38" s="49"/>
      <c r="M38" s="49">
        <v>133158</v>
      </c>
      <c r="N38" s="49">
        <v>143500</v>
      </c>
      <c r="O38" s="49">
        <v>202429</v>
      </c>
      <c r="P38" s="49">
        <v>240443.22941999999</v>
      </c>
      <c r="Q38" s="49">
        <v>147981</v>
      </c>
      <c r="R38" s="49">
        <v>231920.3882446177</v>
      </c>
      <c r="S38" s="49">
        <v>432304</v>
      </c>
      <c r="T38" s="125">
        <v>142131</v>
      </c>
      <c r="U38" s="151">
        <v>196507</v>
      </c>
      <c r="V38" s="151">
        <v>14324</v>
      </c>
      <c r="W38" s="151"/>
    </row>
    <row r="39" spans="2:23" x14ac:dyDescent="0.2">
      <c r="B39" s="38" t="s">
        <v>47</v>
      </c>
      <c r="H39" s="49">
        <v>172449</v>
      </c>
      <c r="I39" s="49">
        <v>164810</v>
      </c>
      <c r="J39" s="49"/>
      <c r="K39" s="49"/>
      <c r="L39" s="49"/>
      <c r="M39" s="49">
        <v>217643</v>
      </c>
      <c r="N39" s="49">
        <v>321898</v>
      </c>
      <c r="O39" s="49">
        <v>366135</v>
      </c>
      <c r="P39" s="49">
        <v>218975.07540000003</v>
      </c>
      <c r="Q39" s="49">
        <v>158698</v>
      </c>
      <c r="R39" s="49">
        <v>271801.70195538201</v>
      </c>
      <c r="S39" s="49">
        <v>139352</v>
      </c>
      <c r="T39" s="125">
        <v>89895</v>
      </c>
      <c r="U39" s="151">
        <v>96363</v>
      </c>
      <c r="V39" s="151">
        <v>314803</v>
      </c>
      <c r="W39" s="151"/>
    </row>
    <row r="40" spans="2:23" x14ac:dyDescent="0.2">
      <c r="B40" s="38" t="s">
        <v>114</v>
      </c>
      <c r="H40" s="49"/>
      <c r="I40" s="49"/>
      <c r="J40" s="49"/>
      <c r="K40" s="49"/>
      <c r="L40" s="49"/>
      <c r="M40" s="49"/>
      <c r="N40" s="49"/>
      <c r="O40" s="49"/>
      <c r="P40" s="49"/>
      <c r="Q40" s="49"/>
      <c r="R40" s="49"/>
      <c r="S40" s="49"/>
      <c r="T40" s="125">
        <v>16392</v>
      </c>
      <c r="U40" s="151">
        <v>8033</v>
      </c>
      <c r="V40" s="151">
        <v>15418</v>
      </c>
      <c r="W40" s="151"/>
    </row>
    <row r="41" spans="2:23" x14ac:dyDescent="0.2">
      <c r="B41" s="40" t="s">
        <v>57</v>
      </c>
      <c r="H41" s="49">
        <v>1225579</v>
      </c>
      <c r="I41" s="49">
        <v>1453924</v>
      </c>
      <c r="J41" s="49"/>
      <c r="K41" s="49"/>
      <c r="L41" s="49"/>
      <c r="M41" s="49">
        <v>1815958</v>
      </c>
      <c r="N41" s="49">
        <v>1808979.0000100001</v>
      </c>
      <c r="O41" s="49">
        <v>1879833</v>
      </c>
      <c r="P41" s="49">
        <v>2172508.2289500004</v>
      </c>
      <c r="Q41" s="49">
        <v>2081213</v>
      </c>
      <c r="R41" s="49">
        <v>1916141.9562700002</v>
      </c>
      <c r="S41" s="49">
        <v>1910011</v>
      </c>
      <c r="T41" s="125">
        <v>1902644</v>
      </c>
      <c r="U41" s="151">
        <v>1915419</v>
      </c>
      <c r="V41" s="151">
        <v>1897821</v>
      </c>
      <c r="W41" s="151"/>
    </row>
    <row r="42" spans="2:23" x14ac:dyDescent="0.2">
      <c r="B42" s="40" t="s">
        <v>58</v>
      </c>
      <c r="H42" s="49">
        <v>110968</v>
      </c>
      <c r="I42" s="49">
        <v>154910</v>
      </c>
      <c r="J42" s="49"/>
      <c r="K42" s="49"/>
      <c r="L42" s="49"/>
      <c r="M42" s="49">
        <v>203884</v>
      </c>
      <c r="N42" s="49">
        <v>204864.204</v>
      </c>
      <c r="O42" s="49">
        <v>224692</v>
      </c>
      <c r="P42" s="49">
        <v>274285.92188000004</v>
      </c>
      <c r="Q42" s="49">
        <v>307115.87168000004</v>
      </c>
      <c r="R42" s="49">
        <v>307150.74919</v>
      </c>
      <c r="S42" s="49">
        <v>316059</v>
      </c>
      <c r="T42" s="125">
        <v>311409</v>
      </c>
      <c r="U42" s="151">
        <v>326187</v>
      </c>
      <c r="V42" s="151">
        <v>316509</v>
      </c>
      <c r="W42" s="151"/>
    </row>
    <row r="43" spans="2:23" x14ac:dyDescent="0.2">
      <c r="B43" s="38" t="s">
        <v>59</v>
      </c>
      <c r="H43" s="49">
        <v>74959</v>
      </c>
      <c r="I43" s="49">
        <v>68662</v>
      </c>
      <c r="J43" s="49"/>
      <c r="K43" s="49"/>
      <c r="L43" s="49"/>
      <c r="M43" s="49">
        <v>109228</v>
      </c>
      <c r="N43" s="49">
        <v>126161.3115</v>
      </c>
      <c r="O43" s="49">
        <v>124466</v>
      </c>
      <c r="P43" s="49">
        <v>120871.18523</v>
      </c>
      <c r="Q43" s="49">
        <v>112890.63550999999</v>
      </c>
      <c r="R43" s="49">
        <v>118795.02945999998</v>
      </c>
      <c r="S43" s="49">
        <v>154035</v>
      </c>
      <c r="T43" s="125">
        <v>156978</v>
      </c>
      <c r="U43" s="151">
        <v>158798</v>
      </c>
      <c r="V43" s="151">
        <v>161895</v>
      </c>
      <c r="W43" s="151"/>
    </row>
    <row r="44" spans="2:23" x14ac:dyDescent="0.2">
      <c r="B44" s="38" t="s">
        <v>118</v>
      </c>
      <c r="H44" s="102"/>
      <c r="I44" s="102"/>
      <c r="M44" s="103"/>
      <c r="N44" s="102"/>
      <c r="O44" s="102"/>
      <c r="P44" s="102"/>
      <c r="Q44" s="102"/>
      <c r="R44" s="102"/>
      <c r="S44" s="102"/>
      <c r="T44" s="125">
        <v>23205</v>
      </c>
      <c r="U44" s="151">
        <v>32278</v>
      </c>
      <c r="V44" s="151">
        <v>8327</v>
      </c>
      <c r="W44" s="151"/>
    </row>
    <row r="45" spans="2:23" x14ac:dyDescent="0.2">
      <c r="B45" s="105" t="s">
        <v>60</v>
      </c>
      <c r="H45" s="106">
        <v>30438783</v>
      </c>
      <c r="I45" s="106">
        <v>37323972</v>
      </c>
      <c r="J45" s="106"/>
      <c r="K45" s="106"/>
      <c r="L45" s="106"/>
      <c r="M45" s="106">
        <v>43168157</v>
      </c>
      <c r="N45" s="106">
        <v>44258390.874910004</v>
      </c>
      <c r="O45" s="106">
        <v>46174290</v>
      </c>
      <c r="P45" s="106">
        <v>48658042.88036</v>
      </c>
      <c r="Q45" s="106">
        <f>SUM(Q29:Q43)</f>
        <v>52111798.510247603</v>
      </c>
      <c r="R45" s="106">
        <f>SUM(R29:R43)</f>
        <v>56790873.065390006</v>
      </c>
      <c r="S45" s="106">
        <f>SUM(S29:S43)</f>
        <v>57606023</v>
      </c>
      <c r="T45" s="132">
        <v>58231492</v>
      </c>
      <c r="U45" s="152">
        <f>SUM(U29:U44)</f>
        <v>59660854</v>
      </c>
      <c r="V45" s="152">
        <v>62980961</v>
      </c>
      <c r="W45" s="151"/>
    </row>
    <row r="46" spans="2:23" x14ac:dyDescent="0.2">
      <c r="B46" s="101"/>
      <c r="H46" s="102"/>
      <c r="I46" s="102"/>
      <c r="M46" s="103"/>
      <c r="N46" s="102"/>
      <c r="R46" s="102"/>
      <c r="U46" s="151"/>
      <c r="V46" s="151"/>
      <c r="W46" s="151"/>
    </row>
    <row r="47" spans="2:23" x14ac:dyDescent="0.2">
      <c r="B47" s="104" t="s">
        <v>61</v>
      </c>
      <c r="H47" s="102"/>
      <c r="I47" s="102"/>
      <c r="M47" s="103"/>
      <c r="N47" s="102"/>
      <c r="O47" s="102"/>
      <c r="P47" s="102"/>
      <c r="Q47" s="102"/>
      <c r="R47" s="102"/>
      <c r="S47" s="102"/>
      <c r="T47" s="133"/>
      <c r="U47" s="151"/>
      <c r="V47" s="151"/>
      <c r="W47" s="151"/>
    </row>
    <row r="48" spans="2:23" x14ac:dyDescent="0.2">
      <c r="B48" s="38" t="s">
        <v>62</v>
      </c>
      <c r="H48" s="49">
        <v>16242</v>
      </c>
      <c r="I48" s="49">
        <v>18458</v>
      </c>
      <c r="J48" s="49"/>
      <c r="K48" s="49"/>
      <c r="L48" s="49"/>
      <c r="M48" s="49">
        <v>16592</v>
      </c>
      <c r="N48" s="49">
        <v>8947</v>
      </c>
      <c r="O48" s="49">
        <v>3414</v>
      </c>
      <c r="P48" s="49">
        <v>16592</v>
      </c>
      <c r="Q48" s="49">
        <v>4625.5642199999993</v>
      </c>
      <c r="R48" s="49">
        <v>4028.2563100000002</v>
      </c>
      <c r="S48" s="49">
        <v>2728</v>
      </c>
      <c r="T48" s="125">
        <v>3796</v>
      </c>
      <c r="U48" s="151">
        <v>4571</v>
      </c>
      <c r="V48" s="151">
        <v>2328</v>
      </c>
      <c r="W48" s="151"/>
    </row>
    <row r="49" spans="2:23" x14ac:dyDescent="0.2">
      <c r="B49" s="38" t="s">
        <v>63</v>
      </c>
      <c r="H49" s="49">
        <v>23851101</v>
      </c>
      <c r="I49" s="49">
        <v>28570646</v>
      </c>
      <c r="J49" s="49"/>
      <c r="K49" s="49"/>
      <c r="L49" s="49"/>
      <c r="M49" s="49">
        <v>31356841</v>
      </c>
      <c r="N49" s="49">
        <v>31966145.668749999</v>
      </c>
      <c r="O49" s="49">
        <v>33711141</v>
      </c>
      <c r="P49" s="49">
        <v>31356841.05672</v>
      </c>
      <c r="Q49" s="49">
        <v>38995801.802950002</v>
      </c>
      <c r="R49" s="49">
        <v>43115551.559770003</v>
      </c>
      <c r="S49" s="49">
        <v>43519585</v>
      </c>
      <c r="T49" s="125">
        <v>44495037</v>
      </c>
      <c r="U49" s="151">
        <v>46058166</v>
      </c>
      <c r="V49" s="151">
        <v>48536817</v>
      </c>
      <c r="W49" s="151"/>
    </row>
    <row r="50" spans="2:23" x14ac:dyDescent="0.2">
      <c r="B50" s="75" t="s">
        <v>64</v>
      </c>
      <c r="H50" s="49">
        <v>1072086</v>
      </c>
      <c r="I50" s="49">
        <v>2249615</v>
      </c>
      <c r="J50" s="49"/>
      <c r="K50" s="49"/>
      <c r="L50" s="49"/>
      <c r="M50" s="49">
        <v>3623883</v>
      </c>
      <c r="N50" s="49">
        <v>3695379.23166</v>
      </c>
      <c r="O50" s="49">
        <v>3531113</v>
      </c>
      <c r="P50" s="49">
        <v>3623883.2156000002</v>
      </c>
      <c r="Q50" s="49">
        <v>3541285.2160200002</v>
      </c>
      <c r="R50" s="49">
        <v>3669850.7215800001</v>
      </c>
      <c r="S50" s="49">
        <v>3529543</v>
      </c>
      <c r="T50" s="125">
        <v>3599841</v>
      </c>
      <c r="U50" s="151">
        <v>3363248</v>
      </c>
      <c r="V50" s="151">
        <v>3509505</v>
      </c>
      <c r="W50" s="151"/>
    </row>
    <row r="51" spans="2:23" x14ac:dyDescent="0.2">
      <c r="B51" s="75" t="s">
        <v>65</v>
      </c>
      <c r="H51" s="49">
        <v>81168</v>
      </c>
      <c r="I51" s="49">
        <v>70340</v>
      </c>
      <c r="J51" s="49"/>
      <c r="K51" s="49"/>
      <c r="L51" s="49"/>
      <c r="M51" s="49">
        <v>112690</v>
      </c>
      <c r="N51" s="49">
        <v>126453.25200000001</v>
      </c>
      <c r="O51" s="49">
        <v>124861</v>
      </c>
      <c r="P51" s="49">
        <v>112690.01664</v>
      </c>
      <c r="Q51" s="49">
        <v>110734.16781999999</v>
      </c>
      <c r="R51" s="49">
        <v>114950.72989</v>
      </c>
      <c r="S51" s="49">
        <v>151675</v>
      </c>
      <c r="T51" s="125">
        <v>156709</v>
      </c>
      <c r="U51" s="151">
        <v>158178</v>
      </c>
      <c r="V51" s="151">
        <v>162653</v>
      </c>
      <c r="W51" s="151"/>
    </row>
    <row r="52" spans="2:23" x14ac:dyDescent="0.2">
      <c r="B52" s="38" t="s">
        <v>66</v>
      </c>
      <c r="H52" s="49">
        <v>191671</v>
      </c>
      <c r="I52" s="49">
        <v>263243</v>
      </c>
      <c r="J52" s="49"/>
      <c r="K52" s="49"/>
      <c r="L52" s="49"/>
      <c r="M52" s="49">
        <v>287343</v>
      </c>
      <c r="N52" s="49">
        <v>216020</v>
      </c>
      <c r="O52" s="49">
        <v>368664</v>
      </c>
      <c r="P52" s="49">
        <v>287343</v>
      </c>
      <c r="Q52" s="49">
        <v>551350.19305679866</v>
      </c>
      <c r="R52" s="49">
        <v>536024.01438326575</v>
      </c>
      <c r="S52" s="49">
        <v>1220424</v>
      </c>
      <c r="T52" s="125">
        <v>323420</v>
      </c>
      <c r="U52" s="151">
        <v>300714</v>
      </c>
      <c r="V52" s="151">
        <v>555208</v>
      </c>
      <c r="W52" s="151"/>
    </row>
    <row r="53" spans="2:23" x14ac:dyDescent="0.2">
      <c r="B53" s="38" t="s">
        <v>108</v>
      </c>
      <c r="H53" s="49" t="s">
        <v>23</v>
      </c>
      <c r="I53" s="49" t="s">
        <v>23</v>
      </c>
      <c r="J53" s="49"/>
      <c r="K53" s="49"/>
      <c r="L53" s="49"/>
      <c r="M53" s="49" t="s">
        <v>23</v>
      </c>
      <c r="N53" s="49" t="s">
        <v>23</v>
      </c>
      <c r="O53" s="49" t="s">
        <v>23</v>
      </c>
      <c r="P53" s="49">
        <v>259687.62108000001</v>
      </c>
      <c r="Q53" s="49">
        <v>254731.60344000001</v>
      </c>
      <c r="R53" s="49">
        <v>414403.76603</v>
      </c>
      <c r="S53" s="49">
        <v>521990</v>
      </c>
      <c r="T53" s="125">
        <v>715090</v>
      </c>
      <c r="U53" s="151">
        <v>779859</v>
      </c>
      <c r="V53" s="151">
        <v>719360</v>
      </c>
      <c r="W53" s="151"/>
    </row>
    <row r="54" spans="2:23" x14ac:dyDescent="0.2">
      <c r="B54" s="38" t="s">
        <v>67</v>
      </c>
      <c r="H54" s="49">
        <v>3566</v>
      </c>
      <c r="I54" s="49">
        <v>30789</v>
      </c>
      <c r="J54" s="49"/>
      <c r="K54" s="49"/>
      <c r="L54" s="49"/>
      <c r="M54" s="49">
        <v>62375</v>
      </c>
      <c r="N54" s="49">
        <v>21210</v>
      </c>
      <c r="O54" s="49">
        <v>24801</v>
      </c>
      <c r="P54" s="49">
        <v>23508.616849999991</v>
      </c>
      <c r="Q54" s="49">
        <v>32257.454089999999</v>
      </c>
      <c r="R54" s="49">
        <v>11374.677400000008</v>
      </c>
      <c r="S54" s="49">
        <v>15851</v>
      </c>
      <c r="T54" s="125">
        <v>26184</v>
      </c>
      <c r="U54" s="151">
        <v>30825</v>
      </c>
      <c r="V54" s="151">
        <v>15506</v>
      </c>
      <c r="W54" s="151"/>
    </row>
    <row r="55" spans="2:23" x14ac:dyDescent="0.2">
      <c r="B55" s="38" t="s">
        <v>68</v>
      </c>
      <c r="H55" s="49">
        <v>25234</v>
      </c>
      <c r="I55" s="49">
        <v>2709</v>
      </c>
      <c r="J55" s="49"/>
      <c r="K55" s="49"/>
      <c r="L55" s="49"/>
      <c r="M55" s="49">
        <v>4121</v>
      </c>
      <c r="N55" s="49">
        <v>8861.3340000000007</v>
      </c>
      <c r="O55" s="49">
        <v>8289</v>
      </c>
      <c r="P55" s="49">
        <v>14435.215</v>
      </c>
      <c r="Q55" s="49">
        <v>19636.547999999999</v>
      </c>
      <c r="R55" s="49">
        <v>-1908</v>
      </c>
      <c r="S55" s="49">
        <v>0</v>
      </c>
      <c r="T55" s="125">
        <v>0</v>
      </c>
      <c r="U55" s="151">
        <v>0</v>
      </c>
      <c r="V55" s="151">
        <v>0</v>
      </c>
      <c r="W55" s="151"/>
    </row>
    <row r="56" spans="2:23" x14ac:dyDescent="0.2">
      <c r="B56" s="38" t="s">
        <v>69</v>
      </c>
      <c r="H56" s="49">
        <v>22314</v>
      </c>
      <c r="I56" s="49">
        <v>37129</v>
      </c>
      <c r="J56" s="49"/>
      <c r="K56" s="49"/>
      <c r="L56" s="49"/>
      <c r="M56" s="49">
        <v>50466</v>
      </c>
      <c r="N56" s="49">
        <v>51632</v>
      </c>
      <c r="O56" s="49">
        <v>40911</v>
      </c>
      <c r="P56" s="49">
        <v>36054.445749999999</v>
      </c>
      <c r="Q56" s="49">
        <v>33974.711149999996</v>
      </c>
      <c r="R56" s="49">
        <v>44868.318739999995</v>
      </c>
      <c r="S56" s="49">
        <v>38000</v>
      </c>
      <c r="T56" s="125">
        <v>40398</v>
      </c>
      <c r="U56" s="151">
        <v>32392</v>
      </c>
      <c r="V56" s="151">
        <v>29208</v>
      </c>
      <c r="W56" s="151"/>
    </row>
    <row r="57" spans="2:23" x14ac:dyDescent="0.2">
      <c r="B57" s="38" t="s">
        <v>0</v>
      </c>
      <c r="H57" s="49">
        <v>162956</v>
      </c>
      <c r="I57" s="49">
        <v>282526</v>
      </c>
      <c r="J57" s="49"/>
      <c r="K57" s="49"/>
      <c r="L57" s="49"/>
      <c r="M57" s="49">
        <v>471211</v>
      </c>
      <c r="N57" s="49">
        <v>560807.71404999995</v>
      </c>
      <c r="O57" s="49">
        <v>566316</v>
      </c>
      <c r="P57" s="49">
        <v>610203.03476999688</v>
      </c>
      <c r="Q57" s="49">
        <v>474661.5634770015</v>
      </c>
      <c r="R57" s="49">
        <v>324758.93689673429</v>
      </c>
      <c r="S57" s="49">
        <v>531778</v>
      </c>
      <c r="T57" s="125">
        <v>515975</v>
      </c>
      <c r="U57" s="151">
        <v>402300</v>
      </c>
      <c r="V57" s="151">
        <v>538003</v>
      </c>
      <c r="W57" s="151"/>
    </row>
    <row r="58" spans="2:23" x14ac:dyDescent="0.2">
      <c r="B58" s="38" t="s">
        <v>70</v>
      </c>
      <c r="H58" s="80" t="s">
        <v>23</v>
      </c>
      <c r="I58" s="49">
        <v>298653</v>
      </c>
      <c r="J58" s="49"/>
      <c r="K58" s="49"/>
      <c r="L58" s="49"/>
      <c r="M58" s="49">
        <v>509544</v>
      </c>
      <c r="N58" s="49">
        <v>515787</v>
      </c>
      <c r="O58" s="49">
        <v>509593</v>
      </c>
      <c r="P58" s="49">
        <v>509883.34653000004</v>
      </c>
      <c r="Q58" s="49">
        <v>503703.01587</v>
      </c>
      <c r="R58" s="49">
        <v>506259.62381000002</v>
      </c>
      <c r="S58" s="49">
        <v>502781</v>
      </c>
      <c r="T58" s="125">
        <v>505207</v>
      </c>
      <c r="U58" s="151">
        <v>502552</v>
      </c>
      <c r="V58" s="151">
        <v>504197</v>
      </c>
      <c r="W58" s="151"/>
    </row>
    <row r="59" spans="2:23" x14ac:dyDescent="0.2">
      <c r="B59" s="105" t="s">
        <v>71</v>
      </c>
      <c r="H59" s="106">
        <v>25426338</v>
      </c>
      <c r="I59" s="106">
        <v>31824108</v>
      </c>
      <c r="J59" s="106"/>
      <c r="K59" s="106"/>
      <c r="L59" s="106"/>
      <c r="M59" s="106">
        <v>36495066</v>
      </c>
      <c r="N59" s="106">
        <v>37171243.200459994</v>
      </c>
      <c r="O59" s="106">
        <v>38975880</v>
      </c>
      <c r="P59" s="106">
        <v>41115155.102340013</v>
      </c>
      <c r="Q59" s="106">
        <f>SUM(Q48:Q58)</f>
        <v>44522761.840093799</v>
      </c>
      <c r="R59" s="106">
        <f t="shared" ref="R59:S59" si="0">SUM(R48:R58)</f>
        <v>48740162.604809999</v>
      </c>
      <c r="S59" s="106">
        <f t="shared" si="0"/>
        <v>50034355</v>
      </c>
      <c r="T59" s="132">
        <v>50381657</v>
      </c>
      <c r="U59" s="106">
        <f>SUM(U48:U58)</f>
        <v>51632805</v>
      </c>
      <c r="V59" s="106">
        <v>54572785</v>
      </c>
      <c r="W59" s="151"/>
    </row>
    <row r="60" spans="2:23" x14ac:dyDescent="0.2">
      <c r="B60" s="101"/>
      <c r="H60" s="102"/>
      <c r="I60" s="102"/>
      <c r="M60" s="103"/>
      <c r="N60" s="102"/>
      <c r="R60" s="102"/>
      <c r="U60" s="151"/>
      <c r="V60" s="151"/>
      <c r="W60" s="151"/>
    </row>
    <row r="61" spans="2:23" x14ac:dyDescent="0.2">
      <c r="B61" s="104" t="s">
        <v>72</v>
      </c>
      <c r="H61" s="102"/>
      <c r="I61" s="102"/>
      <c r="M61" s="103"/>
      <c r="N61" s="102"/>
      <c r="R61" s="102"/>
      <c r="U61" s="151"/>
      <c r="V61" s="151"/>
      <c r="W61" s="151"/>
    </row>
    <row r="62" spans="2:23" x14ac:dyDescent="0.2">
      <c r="B62" s="75" t="s">
        <v>73</v>
      </c>
      <c r="H62" s="49">
        <v>207527</v>
      </c>
      <c r="I62" s="49">
        <v>207527</v>
      </c>
      <c r="J62" s="49"/>
      <c r="K62" s="49"/>
      <c r="L62" s="49"/>
      <c r="M62" s="49">
        <v>207527</v>
      </c>
      <c r="N62" s="49">
        <v>207527</v>
      </c>
      <c r="O62" s="49">
        <v>207527</v>
      </c>
      <c r="P62" s="49">
        <v>207526.8</v>
      </c>
      <c r="Q62" s="49">
        <v>207526.8</v>
      </c>
      <c r="R62" s="49">
        <v>207526.8</v>
      </c>
      <c r="S62" s="49">
        <v>207527</v>
      </c>
      <c r="T62" s="125">
        <v>207527</v>
      </c>
      <c r="U62" s="151">
        <v>207527</v>
      </c>
      <c r="V62" s="151">
        <v>207527</v>
      </c>
      <c r="W62" s="151"/>
    </row>
    <row r="63" spans="2:23" x14ac:dyDescent="0.2">
      <c r="B63" s="75" t="s">
        <v>74</v>
      </c>
      <c r="H63" s="49">
        <v>104537</v>
      </c>
      <c r="I63" s="49">
        <v>104537</v>
      </c>
      <c r="J63" s="49"/>
      <c r="K63" s="49"/>
      <c r="L63" s="49"/>
      <c r="M63" s="49">
        <v>104537</v>
      </c>
      <c r="N63" s="49">
        <v>104537</v>
      </c>
      <c r="O63" s="49">
        <v>104537</v>
      </c>
      <c r="P63" s="49">
        <v>104536.916</v>
      </c>
      <c r="Q63" s="49">
        <v>104536.916</v>
      </c>
      <c r="R63" s="49">
        <v>104536.916</v>
      </c>
      <c r="S63" s="49">
        <v>104537</v>
      </c>
      <c r="T63" s="125">
        <v>104537</v>
      </c>
      <c r="U63" s="151">
        <v>104537</v>
      </c>
      <c r="V63" s="151">
        <v>104537</v>
      </c>
      <c r="W63" s="151"/>
    </row>
    <row r="64" spans="2:23" x14ac:dyDescent="0.2">
      <c r="B64" s="38" t="s">
        <v>75</v>
      </c>
      <c r="H64" s="49">
        <v>111899</v>
      </c>
      <c r="I64" s="49">
        <v>-31267</v>
      </c>
      <c r="J64" s="49"/>
      <c r="K64" s="49"/>
      <c r="L64" s="49"/>
      <c r="M64" s="49">
        <v>5500</v>
      </c>
      <c r="N64" s="49">
        <v>77839</v>
      </c>
      <c r="O64" s="49">
        <v>70565</v>
      </c>
      <c r="P64" s="49">
        <v>85047.106850000011</v>
      </c>
      <c r="Q64" s="49">
        <v>79416.537200000006</v>
      </c>
      <c r="R64" s="49">
        <v>94990.156889999984</v>
      </c>
      <c r="S64" s="49">
        <v>77787</v>
      </c>
      <c r="T64" s="125">
        <v>39846</v>
      </c>
      <c r="U64" s="151">
        <v>44468</v>
      </c>
      <c r="V64" s="151">
        <v>22264</v>
      </c>
      <c r="W64" s="151"/>
    </row>
    <row r="65" spans="2:23" x14ac:dyDescent="0.2">
      <c r="B65" s="38" t="s">
        <v>76</v>
      </c>
      <c r="H65" s="49">
        <v>192974</v>
      </c>
      <c r="I65" s="49">
        <v>197318</v>
      </c>
      <c r="J65" s="49"/>
      <c r="K65" s="49"/>
      <c r="L65" s="49"/>
      <c r="M65" s="49">
        <v>195993</v>
      </c>
      <c r="N65" s="49">
        <v>195992.91661462918</v>
      </c>
      <c r="O65" s="49">
        <v>195834</v>
      </c>
      <c r="P65" s="49">
        <v>195833.5039146292</v>
      </c>
      <c r="Q65" s="49">
        <v>167998.14236628448</v>
      </c>
      <c r="R65" s="49">
        <v>48456.262606284494</v>
      </c>
      <c r="S65" s="49">
        <v>0</v>
      </c>
      <c r="T65" s="125">
        <v>0</v>
      </c>
      <c r="U65" s="151">
        <v>0</v>
      </c>
      <c r="V65" s="151">
        <v>0</v>
      </c>
      <c r="W65" s="151"/>
    </row>
    <row r="66" spans="2:23" x14ac:dyDescent="0.2">
      <c r="B66" s="38" t="s">
        <v>77</v>
      </c>
      <c r="H66" s="107">
        <v>4394947</v>
      </c>
      <c r="I66" s="107">
        <v>5021121</v>
      </c>
      <c r="J66" s="107"/>
      <c r="K66" s="107"/>
      <c r="L66" s="107"/>
      <c r="M66" s="107">
        <v>6158924</v>
      </c>
      <c r="N66" s="107">
        <v>6500600.8484553704</v>
      </c>
      <c r="O66" s="107">
        <v>6619262</v>
      </c>
      <c r="P66" s="107">
        <v>6949254.0342753706</v>
      </c>
      <c r="Q66" s="107">
        <v>7259745.8514937144</v>
      </c>
      <c r="R66" s="107">
        <v>7594499.0191037152</v>
      </c>
      <c r="S66" s="107">
        <v>7181141</v>
      </c>
      <c r="T66" s="134">
        <v>7497925</v>
      </c>
      <c r="U66" s="151">
        <v>7677055</v>
      </c>
      <c r="V66" s="151">
        <v>8079353</v>
      </c>
      <c r="W66" s="151"/>
    </row>
    <row r="67" spans="2:23" x14ac:dyDescent="0.2">
      <c r="B67" s="38" t="s">
        <v>119</v>
      </c>
      <c r="H67" s="107"/>
      <c r="I67" s="107"/>
      <c r="J67" s="107"/>
      <c r="K67" s="107"/>
      <c r="L67" s="107"/>
      <c r="M67" s="107"/>
      <c r="N67" s="107"/>
      <c r="O67" s="107"/>
      <c r="P67" s="107"/>
      <c r="Q67" s="107"/>
      <c r="R67" s="107"/>
      <c r="S67" s="107"/>
      <c r="T67" s="134"/>
      <c r="U67" s="125">
        <v>-6207</v>
      </c>
      <c r="V67" s="49">
        <v>-6207</v>
      </c>
      <c r="W67" s="151"/>
    </row>
    <row r="68" spans="2:23" x14ac:dyDescent="0.2">
      <c r="B68" s="104" t="s">
        <v>78</v>
      </c>
      <c r="H68" s="108">
        <v>5011884</v>
      </c>
      <c r="I68" s="108">
        <v>5499236</v>
      </c>
      <c r="J68" s="108"/>
      <c r="K68" s="108"/>
      <c r="L68" s="108"/>
      <c r="M68" s="108">
        <v>6672481</v>
      </c>
      <c r="N68" s="108">
        <v>7086496.7650699997</v>
      </c>
      <c r="O68" s="108">
        <v>7197725</v>
      </c>
      <c r="P68" s="108">
        <v>7542198.3610399999</v>
      </c>
      <c r="Q68" s="108">
        <v>7819224.247059999</v>
      </c>
      <c r="R68" s="108">
        <v>8050009.1546</v>
      </c>
      <c r="S68" s="108">
        <v>7570992</v>
      </c>
      <c r="T68" s="135">
        <v>7849835</v>
      </c>
      <c r="U68" s="153">
        <f>SUM(U62:U67)</f>
        <v>8027380</v>
      </c>
      <c r="V68" s="151">
        <v>8407474</v>
      </c>
      <c r="W68" s="151"/>
    </row>
    <row r="69" spans="2:23" x14ac:dyDescent="0.2">
      <c r="B69" s="38" t="s">
        <v>109</v>
      </c>
      <c r="H69" s="80">
        <v>561</v>
      </c>
      <c r="I69" s="80">
        <v>628</v>
      </c>
      <c r="J69" s="80"/>
      <c r="K69" s="80"/>
      <c r="L69" s="80"/>
      <c r="M69" s="80">
        <v>610</v>
      </c>
      <c r="N69" s="109">
        <v>651</v>
      </c>
      <c r="O69" s="109">
        <v>685</v>
      </c>
      <c r="P69" s="109">
        <v>689.32056999999986</v>
      </c>
      <c r="Q69" s="109">
        <v>639.44056999999884</v>
      </c>
      <c r="R69" s="109">
        <v>701.31057000000237</v>
      </c>
      <c r="S69" s="109">
        <v>676</v>
      </c>
      <c r="T69" s="136">
        <v>0</v>
      </c>
      <c r="U69" s="151">
        <v>669</v>
      </c>
      <c r="V69" s="151">
        <v>702</v>
      </c>
      <c r="W69" s="151"/>
    </row>
    <row r="70" spans="2:23" x14ac:dyDescent="0.2">
      <c r="B70" s="105" t="s">
        <v>79</v>
      </c>
      <c r="H70" s="106">
        <v>5012445</v>
      </c>
      <c r="I70" s="106">
        <v>5499864</v>
      </c>
      <c r="J70" s="106"/>
      <c r="K70" s="106"/>
      <c r="L70" s="106"/>
      <c r="M70" s="106">
        <v>6673091</v>
      </c>
      <c r="N70" s="97">
        <v>7087147.3444999997</v>
      </c>
      <c r="O70" s="97">
        <v>7198410</v>
      </c>
      <c r="P70" s="97">
        <v>7542887.6816100003</v>
      </c>
      <c r="Q70" s="97">
        <f>SUM(Q68:Q69)</f>
        <v>7819863.6876299987</v>
      </c>
      <c r="R70" s="97">
        <v>8050710.4651699997</v>
      </c>
      <c r="S70" s="97">
        <v>7571668</v>
      </c>
      <c r="T70" s="127">
        <v>7849835</v>
      </c>
      <c r="U70" s="106">
        <f>SUM(U68:U69)</f>
        <v>8028049</v>
      </c>
      <c r="V70" s="106">
        <v>8408176</v>
      </c>
      <c r="W70" s="151"/>
    </row>
    <row r="71" spans="2:23" x14ac:dyDescent="0.2">
      <c r="B71" s="105" t="s">
        <v>80</v>
      </c>
      <c r="H71" s="106">
        <v>30438783</v>
      </c>
      <c r="I71" s="106">
        <v>37323972</v>
      </c>
      <c r="J71" s="106"/>
      <c r="K71" s="106"/>
      <c r="L71" s="106"/>
      <c r="M71" s="106">
        <v>43168157</v>
      </c>
      <c r="N71" s="106">
        <v>44258390.544959992</v>
      </c>
      <c r="O71" s="106">
        <v>46174290</v>
      </c>
      <c r="P71" s="106">
        <v>48658042.783950016</v>
      </c>
      <c r="Q71" s="106">
        <f>SUM(Q59,Q70)</f>
        <v>52342625.527723797</v>
      </c>
      <c r="R71" s="106">
        <v>56790873.069979995</v>
      </c>
      <c r="S71" s="106">
        <v>57606023</v>
      </c>
      <c r="T71" s="132">
        <v>58231492</v>
      </c>
      <c r="U71" s="153">
        <f>SUM(U59,U70)</f>
        <v>59660854</v>
      </c>
      <c r="V71" s="106">
        <v>62980961</v>
      </c>
      <c r="W71" s="151"/>
    </row>
    <row r="72" spans="2:23" ht="24.75" customHeight="1" x14ac:dyDescent="0.2">
      <c r="U72" s="151"/>
      <c r="V72" s="151"/>
      <c r="W72" s="151"/>
    </row>
    <row r="73" spans="2:23" x14ac:dyDescent="0.2">
      <c r="U73" s="151"/>
      <c r="V73" s="151"/>
      <c r="W73" s="151"/>
    </row>
    <row r="74" spans="2:23" x14ac:dyDescent="0.2">
      <c r="U74" s="151"/>
      <c r="V74" s="151"/>
      <c r="W74" s="151"/>
    </row>
    <row r="75" spans="2:23" x14ac:dyDescent="0.2">
      <c r="U75" s="151"/>
      <c r="V75" s="151"/>
      <c r="W75" s="151"/>
    </row>
    <row r="76" spans="2:23" x14ac:dyDescent="0.2">
      <c r="B76" s="110"/>
      <c r="C76" s="111"/>
      <c r="D76" s="111"/>
      <c r="E76" s="111"/>
      <c r="F76" s="111"/>
      <c r="G76" s="112"/>
      <c r="U76" s="151"/>
      <c r="V76" s="151"/>
      <c r="W76" s="151"/>
    </row>
    <row r="77" spans="2:23" x14ac:dyDescent="0.2">
      <c r="B77" s="110"/>
      <c r="C77" s="111"/>
      <c r="D77" s="111"/>
      <c r="E77" s="111"/>
      <c r="F77" s="111"/>
      <c r="H77" s="112"/>
      <c r="U77" s="151"/>
      <c r="V77" s="151"/>
      <c r="W77" s="151"/>
    </row>
    <row r="78" spans="2:23" x14ac:dyDescent="0.2">
      <c r="H78" s="112"/>
      <c r="U78" s="151"/>
      <c r="V78" s="151"/>
      <c r="W78" s="151"/>
    </row>
    <row r="79" spans="2:23" x14ac:dyDescent="0.2">
      <c r="B79" s="61"/>
      <c r="U79" s="151"/>
      <c r="V79" s="151"/>
      <c r="W79" s="151"/>
    </row>
    <row r="80" spans="2:23" x14ac:dyDescent="0.2">
      <c r="C80" s="112"/>
      <c r="U80" s="151"/>
      <c r="V80" s="151"/>
      <c r="W80" s="151"/>
    </row>
    <row r="81" spans="2:23" x14ac:dyDescent="0.2">
      <c r="B81" s="112"/>
      <c r="C81" s="102"/>
      <c r="U81" s="151"/>
      <c r="V81" s="151"/>
      <c r="W81" s="151"/>
    </row>
    <row r="82" spans="2:23" x14ac:dyDescent="0.2">
      <c r="B82" s="112"/>
      <c r="U82" s="151"/>
      <c r="V82" s="151"/>
      <c r="W82" s="151"/>
    </row>
    <row r="83" spans="2:23" x14ac:dyDescent="0.2">
      <c r="B83" s="61"/>
      <c r="C83" s="61"/>
      <c r="U83" s="151"/>
      <c r="V83" s="151"/>
      <c r="W83" s="151"/>
    </row>
    <row r="84" spans="2:23" x14ac:dyDescent="0.2">
      <c r="B84" s="49"/>
      <c r="U84" s="151"/>
      <c r="V84" s="151"/>
      <c r="W84" s="151"/>
    </row>
    <row r="85" spans="2:23" x14ac:dyDescent="0.2">
      <c r="B85" s="49"/>
      <c r="U85" s="151"/>
      <c r="V85" s="151"/>
      <c r="W85" s="151"/>
    </row>
    <row r="86" spans="2:23" x14ac:dyDescent="0.2">
      <c r="B86" s="113"/>
      <c r="U86" s="151"/>
      <c r="V86" s="151"/>
      <c r="W86" s="151"/>
    </row>
    <row r="87" spans="2:23" x14ac:dyDescent="0.2">
      <c r="B87" s="104"/>
      <c r="C87" s="114"/>
      <c r="D87" s="102"/>
      <c r="E87" s="102"/>
      <c r="F87" s="102"/>
      <c r="U87" s="151"/>
      <c r="V87" s="151"/>
      <c r="W87" s="151"/>
    </row>
    <row r="88" spans="2:23" x14ac:dyDescent="0.2">
      <c r="B88" s="101"/>
      <c r="C88" s="115"/>
      <c r="D88" s="112">
        <v>971828</v>
      </c>
      <c r="E88" s="112">
        <v>1170658</v>
      </c>
      <c r="F88" s="112">
        <v>1470466</v>
      </c>
      <c r="G88" s="112">
        <v>1431173</v>
      </c>
      <c r="U88" s="151"/>
      <c r="V88" s="151"/>
      <c r="W88" s="151"/>
    </row>
    <row r="89" spans="2:23" x14ac:dyDescent="0.2">
      <c r="B89" s="101"/>
      <c r="C89" s="115"/>
      <c r="D89" s="112">
        <v>6384531</v>
      </c>
      <c r="E89" s="112">
        <v>7575840</v>
      </c>
      <c r="F89" s="112">
        <v>12075624</v>
      </c>
      <c r="G89" s="112">
        <v>11384127</v>
      </c>
      <c r="U89" s="151"/>
      <c r="V89" s="151"/>
      <c r="W89" s="151"/>
    </row>
    <row r="90" spans="2:23" x14ac:dyDescent="0.2">
      <c r="B90" s="101"/>
      <c r="C90" s="115"/>
      <c r="D90" s="112">
        <v>2359578</v>
      </c>
      <c r="E90" s="112">
        <v>3739820</v>
      </c>
      <c r="F90" s="112">
        <v>1060404</v>
      </c>
      <c r="G90" s="112">
        <v>1569038.66875</v>
      </c>
      <c r="U90" s="151"/>
      <c r="V90" s="151"/>
      <c r="W90" s="151"/>
    </row>
    <row r="91" spans="2:23" x14ac:dyDescent="0.2">
      <c r="B91" s="101"/>
      <c r="C91" s="115"/>
      <c r="D91" s="112">
        <v>4081752</v>
      </c>
      <c r="E91" s="112">
        <v>4071050</v>
      </c>
      <c r="F91" s="112">
        <v>4366081</v>
      </c>
      <c r="G91" s="112">
        <v>5740009</v>
      </c>
      <c r="U91" s="151"/>
      <c r="V91" s="151"/>
      <c r="W91" s="151"/>
    </row>
    <row r="92" spans="2:23" x14ac:dyDescent="0.2">
      <c r="B92" s="101"/>
      <c r="C92" s="115"/>
      <c r="D92" s="112">
        <v>117457</v>
      </c>
      <c r="E92" s="112">
        <v>3769</v>
      </c>
      <c r="F92" s="112">
        <v>3991</v>
      </c>
      <c r="G92" s="112">
        <v>3991</v>
      </c>
      <c r="U92" s="151"/>
      <c r="V92" s="151"/>
      <c r="W92" s="151"/>
    </row>
    <row r="93" spans="2:23" x14ac:dyDescent="0.2">
      <c r="B93" s="101"/>
      <c r="C93" s="115"/>
      <c r="D93" s="112">
        <v>14651240</v>
      </c>
      <c r="E93" s="112">
        <v>18627190</v>
      </c>
      <c r="F93" s="112">
        <v>21411870</v>
      </c>
      <c r="G93" s="112">
        <v>21254203.69066</v>
      </c>
      <c r="U93" s="151"/>
      <c r="V93" s="151"/>
      <c r="W93" s="151"/>
    </row>
    <row r="94" spans="2:23" x14ac:dyDescent="0.2">
      <c r="B94" s="101"/>
      <c r="C94" s="115"/>
      <c r="D94" s="112">
        <v>166086</v>
      </c>
      <c r="E94" s="112">
        <v>216767</v>
      </c>
      <c r="F94" s="112">
        <v>271961</v>
      </c>
      <c r="G94" s="112">
        <v>264425</v>
      </c>
      <c r="U94" s="151"/>
      <c r="V94" s="151"/>
      <c r="W94" s="151"/>
    </row>
    <row r="95" spans="2:23" x14ac:dyDescent="0.2">
      <c r="B95" s="101"/>
      <c r="C95" s="115"/>
      <c r="D95" s="112">
        <v>72539</v>
      </c>
      <c r="E95" s="112">
        <v>32559</v>
      </c>
      <c r="F95" s="112">
        <v>27889</v>
      </c>
      <c r="G95" s="112">
        <v>6020.9999900000003</v>
      </c>
      <c r="U95" s="151"/>
      <c r="V95" s="151"/>
      <c r="W95" s="151"/>
    </row>
    <row r="96" spans="2:23" x14ac:dyDescent="0.2">
      <c r="B96" s="101"/>
      <c r="C96" s="115"/>
      <c r="D96" s="112">
        <v>49817</v>
      </c>
      <c r="E96" s="112">
        <v>44013</v>
      </c>
      <c r="F96" s="112">
        <v>133158</v>
      </c>
      <c r="G96" s="112">
        <v>143500</v>
      </c>
      <c r="U96" s="151"/>
      <c r="V96" s="151"/>
      <c r="W96" s="151"/>
    </row>
    <row r="97" spans="2:23" x14ac:dyDescent="0.2">
      <c r="B97" s="101"/>
      <c r="C97" s="115"/>
      <c r="D97" s="112">
        <v>172449</v>
      </c>
      <c r="E97" s="112">
        <v>164810</v>
      </c>
      <c r="F97" s="112">
        <v>217643</v>
      </c>
      <c r="G97" s="112">
        <v>321898</v>
      </c>
      <c r="U97" s="151"/>
      <c r="V97" s="151"/>
      <c r="W97" s="151"/>
    </row>
    <row r="98" spans="2:23" x14ac:dyDescent="0.2">
      <c r="B98" s="101"/>
      <c r="C98" s="115"/>
      <c r="D98" s="112">
        <v>1225579</v>
      </c>
      <c r="E98" s="112">
        <v>1453924</v>
      </c>
      <c r="F98" s="112">
        <v>1815958</v>
      </c>
      <c r="G98" s="112">
        <v>1808979.0000100001</v>
      </c>
      <c r="U98" s="151"/>
      <c r="V98" s="151"/>
      <c r="W98" s="151"/>
    </row>
    <row r="99" spans="2:23" x14ac:dyDescent="0.2">
      <c r="B99" s="101"/>
      <c r="C99" s="115"/>
      <c r="D99" s="112">
        <v>110968</v>
      </c>
      <c r="E99" s="112">
        <v>154910</v>
      </c>
      <c r="F99" s="112">
        <v>203884</v>
      </c>
      <c r="G99" s="112">
        <v>204864.204</v>
      </c>
      <c r="U99" s="151"/>
      <c r="V99" s="151"/>
      <c r="W99" s="151"/>
    </row>
    <row r="100" spans="2:23" x14ac:dyDescent="0.2">
      <c r="B100" s="101"/>
      <c r="C100" s="115"/>
      <c r="D100" s="112">
        <v>74959</v>
      </c>
      <c r="E100" s="112">
        <v>68662</v>
      </c>
      <c r="F100" s="112">
        <v>109228</v>
      </c>
      <c r="G100" s="112">
        <v>126161.3115</v>
      </c>
      <c r="U100" s="151"/>
      <c r="V100" s="151"/>
      <c r="W100" s="151"/>
    </row>
    <row r="101" spans="2:23" x14ac:dyDescent="0.2">
      <c r="B101" s="101"/>
      <c r="C101" s="114"/>
      <c r="D101" s="102"/>
      <c r="E101" s="102"/>
      <c r="F101" s="102"/>
      <c r="G101" s="102"/>
      <c r="U101" s="151"/>
      <c r="V101" s="151"/>
      <c r="W101" s="151"/>
    </row>
    <row r="102" spans="2:23" x14ac:dyDescent="0.2">
      <c r="B102" s="101"/>
      <c r="C102" s="114"/>
      <c r="D102" s="102"/>
      <c r="E102" s="102"/>
      <c r="F102" s="102"/>
      <c r="G102" s="102"/>
      <c r="U102" s="151"/>
      <c r="V102" s="151"/>
      <c r="W102" s="151"/>
    </row>
    <row r="103" spans="2:23" x14ac:dyDescent="0.2">
      <c r="B103" s="104"/>
      <c r="C103" s="115"/>
      <c r="D103" s="102"/>
      <c r="E103" s="102"/>
      <c r="F103" s="102"/>
      <c r="G103" s="102"/>
      <c r="U103" s="151"/>
      <c r="V103" s="151"/>
      <c r="W103" s="151"/>
    </row>
    <row r="104" spans="2:23" x14ac:dyDescent="0.2">
      <c r="B104" s="101"/>
      <c r="C104" s="115"/>
      <c r="D104" s="112">
        <v>16242</v>
      </c>
      <c r="E104" s="112">
        <v>18458</v>
      </c>
      <c r="F104" s="112">
        <v>16592</v>
      </c>
      <c r="G104" s="112">
        <v>8947</v>
      </c>
      <c r="U104" s="151"/>
      <c r="V104" s="151"/>
      <c r="W104" s="151"/>
    </row>
    <row r="105" spans="2:23" x14ac:dyDescent="0.2">
      <c r="B105" s="101"/>
      <c r="C105" s="115"/>
      <c r="D105" s="112">
        <v>23851101</v>
      </c>
      <c r="E105" s="112">
        <v>28570646</v>
      </c>
      <c r="F105" s="112">
        <v>31356841</v>
      </c>
      <c r="G105" s="112">
        <v>31966145.668749999</v>
      </c>
      <c r="U105" s="151"/>
      <c r="V105" s="151"/>
      <c r="W105" s="151"/>
    </row>
    <row r="106" spans="2:23" x14ac:dyDescent="0.2">
      <c r="B106" s="101"/>
      <c r="C106" s="115"/>
      <c r="D106" s="112">
        <v>1072086</v>
      </c>
      <c r="E106" s="112">
        <v>2249615</v>
      </c>
      <c r="F106" s="112">
        <v>3623883</v>
      </c>
      <c r="G106" s="112">
        <v>3695379.23166</v>
      </c>
      <c r="U106" s="151"/>
      <c r="V106" s="151"/>
      <c r="W106" s="151"/>
    </row>
    <row r="107" spans="2:23" x14ac:dyDescent="0.2">
      <c r="B107" s="101"/>
      <c r="C107" s="115"/>
      <c r="D107" s="112">
        <v>81168</v>
      </c>
      <c r="E107" s="112">
        <v>70340</v>
      </c>
      <c r="F107" s="112">
        <v>112690</v>
      </c>
      <c r="G107" s="112">
        <v>126453.25200000001</v>
      </c>
      <c r="U107" s="151"/>
      <c r="V107" s="151"/>
      <c r="W107" s="151"/>
    </row>
    <row r="108" spans="2:23" x14ac:dyDescent="0.2">
      <c r="B108" s="101"/>
      <c r="C108" s="115"/>
      <c r="D108" s="112">
        <v>191671</v>
      </c>
      <c r="E108" s="112">
        <v>263243</v>
      </c>
      <c r="F108" s="112">
        <v>287343</v>
      </c>
      <c r="G108" s="112">
        <v>216020</v>
      </c>
      <c r="U108" s="151"/>
      <c r="V108" s="151"/>
      <c r="W108" s="151"/>
    </row>
    <row r="109" spans="2:23" x14ac:dyDescent="0.2">
      <c r="B109" s="101"/>
      <c r="C109" s="115"/>
      <c r="D109" s="112">
        <v>3566</v>
      </c>
      <c r="E109" s="112">
        <v>30789</v>
      </c>
      <c r="F109" s="112">
        <v>62375</v>
      </c>
      <c r="G109" s="112">
        <v>21210</v>
      </c>
      <c r="U109" s="49"/>
      <c r="V109" s="49"/>
      <c r="W109" s="49"/>
    </row>
    <row r="110" spans="2:23" x14ac:dyDescent="0.2">
      <c r="B110" s="101"/>
      <c r="C110" s="115"/>
      <c r="D110" s="112">
        <v>25234</v>
      </c>
      <c r="E110" s="112">
        <v>2709</v>
      </c>
      <c r="F110" s="112">
        <v>4121</v>
      </c>
      <c r="G110" s="112">
        <v>8861.3340000000007</v>
      </c>
      <c r="U110" s="49"/>
      <c r="V110" s="49"/>
      <c r="W110" s="49"/>
    </row>
    <row r="111" spans="2:23" x14ac:dyDescent="0.2">
      <c r="B111" s="101"/>
      <c r="C111" s="115"/>
      <c r="D111" s="112">
        <v>22314</v>
      </c>
      <c r="E111" s="112">
        <v>37129</v>
      </c>
      <c r="F111" s="112">
        <v>50466</v>
      </c>
      <c r="G111" s="112">
        <v>51632</v>
      </c>
      <c r="U111" s="49"/>
      <c r="V111" s="49"/>
      <c r="W111" s="49"/>
    </row>
    <row r="112" spans="2:23" x14ac:dyDescent="0.2">
      <c r="B112" s="101"/>
      <c r="C112" s="115"/>
      <c r="D112" s="112">
        <v>162956</v>
      </c>
      <c r="E112" s="112">
        <v>282526</v>
      </c>
      <c r="F112" s="112">
        <v>471211</v>
      </c>
      <c r="G112" s="112">
        <v>560807.71404999995</v>
      </c>
      <c r="U112" s="49"/>
      <c r="V112" s="49"/>
      <c r="W112" s="49"/>
    </row>
    <row r="113" spans="2:23" x14ac:dyDescent="0.2">
      <c r="B113" s="101"/>
      <c r="C113" s="115"/>
      <c r="D113" s="102" t="s">
        <v>23</v>
      </c>
      <c r="E113" s="112">
        <v>298653</v>
      </c>
      <c r="F113" s="112">
        <v>509544</v>
      </c>
      <c r="G113" s="112">
        <v>515787</v>
      </c>
      <c r="U113" s="49"/>
      <c r="V113" s="49"/>
      <c r="W113" s="49"/>
    </row>
    <row r="114" spans="2:23" x14ac:dyDescent="0.2">
      <c r="B114" s="101"/>
      <c r="C114" s="114"/>
      <c r="D114" s="102"/>
      <c r="E114" s="102"/>
      <c r="F114" s="102"/>
      <c r="G114" s="102"/>
    </row>
    <row r="115" spans="2:23" x14ac:dyDescent="0.2">
      <c r="B115" s="104"/>
      <c r="C115" s="114"/>
      <c r="D115" s="102"/>
      <c r="E115" s="102"/>
      <c r="F115" s="102"/>
      <c r="G115" s="102"/>
    </row>
    <row r="116" spans="2:23" x14ac:dyDescent="0.2">
      <c r="B116" s="101"/>
      <c r="C116" s="115"/>
      <c r="D116" s="112">
        <v>207527</v>
      </c>
      <c r="E116" s="112">
        <v>207527</v>
      </c>
      <c r="F116" s="112">
        <v>207527</v>
      </c>
      <c r="G116" s="112">
        <v>207527</v>
      </c>
    </row>
    <row r="117" spans="2:23" x14ac:dyDescent="0.2">
      <c r="B117" s="101"/>
      <c r="C117" s="115"/>
      <c r="D117" s="112">
        <v>104537</v>
      </c>
      <c r="E117" s="112">
        <v>104537</v>
      </c>
      <c r="F117" s="112">
        <v>104537</v>
      </c>
      <c r="G117" s="112">
        <v>104537</v>
      </c>
    </row>
    <row r="118" spans="2:23" x14ac:dyDescent="0.2">
      <c r="B118" s="101"/>
      <c r="C118" s="115"/>
      <c r="D118" s="112">
        <v>111899</v>
      </c>
      <c r="E118" s="112">
        <v>-31267</v>
      </c>
      <c r="F118" s="112">
        <v>5500</v>
      </c>
      <c r="G118" s="112">
        <v>77839</v>
      </c>
    </row>
    <row r="119" spans="2:23" x14ac:dyDescent="0.2">
      <c r="B119" s="101"/>
      <c r="C119" s="115"/>
      <c r="D119" s="112">
        <v>192974</v>
      </c>
      <c r="E119" s="112">
        <v>197318</v>
      </c>
      <c r="F119" s="112">
        <v>195993</v>
      </c>
      <c r="G119" s="112">
        <v>195992.91661462918</v>
      </c>
    </row>
    <row r="120" spans="2:23" x14ac:dyDescent="0.2">
      <c r="B120" s="101"/>
      <c r="C120" s="115"/>
      <c r="D120" s="112">
        <v>4394947</v>
      </c>
      <c r="E120" s="112">
        <v>5021121</v>
      </c>
      <c r="F120" s="112">
        <v>6158924</v>
      </c>
      <c r="G120" s="112">
        <v>6500600.8484553704</v>
      </c>
    </row>
    <row r="121" spans="2:23" x14ac:dyDescent="0.2">
      <c r="B121" s="104"/>
      <c r="C121" s="115"/>
      <c r="D121" s="119">
        <v>5011884</v>
      </c>
      <c r="E121" s="119">
        <v>5499236</v>
      </c>
      <c r="F121" s="119">
        <v>6672481</v>
      </c>
      <c r="G121" s="119">
        <v>7086496.7650699997</v>
      </c>
    </row>
    <row r="122" spans="2:23" ht="13.5" thickBot="1" x14ac:dyDescent="0.25">
      <c r="B122" s="101"/>
      <c r="C122" s="114"/>
      <c r="D122" s="102">
        <v>561</v>
      </c>
      <c r="E122" s="102">
        <v>628</v>
      </c>
      <c r="F122" s="102">
        <v>610</v>
      </c>
      <c r="G122" s="120">
        <v>651</v>
      </c>
    </row>
    <row r="123" spans="2:23" ht="13.5" thickBot="1" x14ac:dyDescent="0.25">
      <c r="B123" s="116"/>
      <c r="C123" s="117"/>
      <c r="D123" s="118">
        <v>5012445</v>
      </c>
      <c r="E123" s="118">
        <v>5499864</v>
      </c>
      <c r="F123" s="118">
        <v>6673091</v>
      </c>
      <c r="G123" s="121">
        <v>7087147.3444999997</v>
      </c>
    </row>
    <row r="124" spans="2:23" ht="13.5" thickBot="1" x14ac:dyDescent="0.25">
      <c r="B124" s="67"/>
      <c r="C124" s="68"/>
      <c r="D124" s="121">
        <v>30438783</v>
      </c>
      <c r="E124" s="121">
        <v>37323972</v>
      </c>
      <c r="F124" s="121">
        <v>43168157</v>
      </c>
      <c r="G124" s="121">
        <v>44258390.544959992</v>
      </c>
    </row>
  </sheetData>
  <dataConsolidate/>
  <pageMargins left="0.7" right="0.7" top="0.75" bottom="0.75" header="0.3" footer="0.3"/>
  <pageSetup paperSize="9" orientation="portrait" r:id="rId1"/>
  <headerFooter>
    <oddHeader>&amp;R&amp;"Arial,Regular"&amp;08&amp;KB3B3B3maib | de uz intern
informaţie accesibilă doar angajaților băncii</oddHeader>
    <evenHeader>&amp;L&amp;"Calibri,Regular"&amp;10&amp;K076A54MAIB | De uz intern&amp;R&amp;"Arial,Regular"&amp;08&amp;KB3B3B3maib | de uz intern
informaţie accesibilă doar angajaților băncii</evenHeader>
    <firstHeader>&amp;L&amp;"Calibri,Regular"&amp;10&amp;K076A54MAIB | De uz intern&amp;R&amp;"Arial,Regular"&amp;08&amp;KB3B3B3maib | de uz intern
informaţie accesibilă doar angajaților băncii</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V27"/>
  <sheetViews>
    <sheetView showGridLines="0" zoomScale="80" zoomScaleNormal="80" workbookViewId="0">
      <selection activeCell="W29" sqref="W29"/>
    </sheetView>
  </sheetViews>
  <sheetFormatPr defaultColWidth="8.85546875" defaultRowHeight="15" outlineLevelCol="1" x14ac:dyDescent="0.25"/>
  <cols>
    <col min="1" max="1" width="3.42578125" style="1" customWidth="1"/>
    <col min="2" max="2" width="33.42578125" style="1" customWidth="1"/>
    <col min="3" max="7" width="14.42578125" style="1" customWidth="1" outlineLevel="1"/>
    <col min="8" max="9" width="14.42578125" style="1" customWidth="1"/>
    <col min="10" max="12" width="14.42578125" style="1" hidden="1" customWidth="1" outlineLevel="1"/>
    <col min="13" max="13" width="14.42578125" style="1" customWidth="1" collapsed="1"/>
    <col min="14" max="16" width="14.42578125" style="1" hidden="1" customWidth="1" outlineLevel="1"/>
    <col min="17" max="17" width="14.42578125" style="1" customWidth="1" collapsed="1"/>
    <col min="18" max="20" width="14.42578125" style="1" hidden="1" customWidth="1" outlineLevel="1"/>
    <col min="21" max="21" width="14.140625" style="1" customWidth="1" collapsed="1"/>
    <col min="22" max="22" width="13.5703125" style="1" customWidth="1"/>
    <col min="23" max="16384" width="8.85546875" style="1"/>
  </cols>
  <sheetData>
    <row r="1" spans="2:22" x14ac:dyDescent="0.25">
      <c r="B1" s="24"/>
    </row>
    <row r="2" spans="2:22" x14ac:dyDescent="0.25">
      <c r="B2" s="26" t="s">
        <v>44</v>
      </c>
      <c r="C2" s="3">
        <v>2015</v>
      </c>
      <c r="D2" s="3">
        <v>2016</v>
      </c>
      <c r="E2" s="3">
        <v>2017</v>
      </c>
      <c r="F2" s="3">
        <v>2018</v>
      </c>
      <c r="G2" s="3">
        <v>2019</v>
      </c>
      <c r="H2" s="3">
        <v>2020</v>
      </c>
      <c r="I2" s="3">
        <v>2021</v>
      </c>
      <c r="J2" s="23">
        <v>44651</v>
      </c>
      <c r="K2" s="23">
        <v>44742</v>
      </c>
      <c r="L2" s="23">
        <v>44834</v>
      </c>
      <c r="M2" s="3">
        <v>2022</v>
      </c>
      <c r="N2" s="23">
        <v>45016</v>
      </c>
      <c r="O2" s="23">
        <v>45107</v>
      </c>
      <c r="P2" s="23">
        <v>45199</v>
      </c>
      <c r="Q2" s="35">
        <v>2023</v>
      </c>
      <c r="R2" s="23">
        <v>45382</v>
      </c>
      <c r="S2" s="23">
        <v>45473</v>
      </c>
      <c r="T2" s="23">
        <v>45565</v>
      </c>
      <c r="U2" s="156" t="s">
        <v>120</v>
      </c>
      <c r="V2" s="23">
        <v>45747</v>
      </c>
    </row>
    <row r="3" spans="2:22" s="2" customFormat="1" x14ac:dyDescent="0.25">
      <c r="C3" s="8"/>
      <c r="D3" s="8"/>
      <c r="E3" s="8"/>
      <c r="F3" s="8"/>
      <c r="G3" s="8"/>
      <c r="H3" s="8"/>
      <c r="I3" s="8"/>
      <c r="J3" s="8"/>
      <c r="K3" s="8"/>
      <c r="L3" s="8"/>
      <c r="M3" s="8"/>
      <c r="N3" s="8"/>
      <c r="O3" s="8"/>
      <c r="P3" s="8"/>
      <c r="R3" s="8"/>
      <c r="S3" s="8"/>
      <c r="T3" s="8"/>
    </row>
    <row r="4" spans="2:22" x14ac:dyDescent="0.25">
      <c r="B4" s="1" t="s">
        <v>3</v>
      </c>
      <c r="C4" s="4"/>
      <c r="D4" s="4"/>
      <c r="E4" s="4"/>
      <c r="F4" s="4"/>
      <c r="G4" s="4"/>
      <c r="H4" s="4"/>
      <c r="I4" s="4"/>
      <c r="J4" s="4"/>
      <c r="K4" s="4"/>
      <c r="L4" s="4"/>
      <c r="M4" s="4"/>
      <c r="N4" s="4"/>
      <c r="O4" s="4"/>
      <c r="P4" s="4"/>
      <c r="R4" s="4"/>
      <c r="S4" s="4"/>
      <c r="T4" s="4"/>
    </row>
    <row r="5" spans="2:22" x14ac:dyDescent="0.25">
      <c r="B5" s="7" t="s">
        <v>5</v>
      </c>
      <c r="C5" s="9">
        <v>18.816099999999999</v>
      </c>
      <c r="D5" s="9">
        <v>19.9238</v>
      </c>
      <c r="E5" s="9">
        <v>18.490200000000002</v>
      </c>
      <c r="F5" s="9">
        <v>16.803100000000001</v>
      </c>
      <c r="G5" s="9">
        <v>17.575099999999999</v>
      </c>
      <c r="H5" s="9">
        <v>17.3201</v>
      </c>
      <c r="I5" s="9">
        <v>17.6816</v>
      </c>
      <c r="J5" s="9">
        <v>18.09</v>
      </c>
      <c r="K5" s="9">
        <v>18.824999999999999</v>
      </c>
      <c r="L5" s="9">
        <v>19.414899999999999</v>
      </c>
      <c r="M5" s="9">
        <v>18.903199999999998</v>
      </c>
      <c r="N5" s="9">
        <v>18.845300000000002</v>
      </c>
      <c r="O5" s="9">
        <v>18.395900000000001</v>
      </c>
      <c r="P5" s="9">
        <v>18.236499999999999</v>
      </c>
      <c r="Q5" s="9">
        <v>18.160699999999999</v>
      </c>
      <c r="R5" s="9">
        <v>17.741399999999999</v>
      </c>
      <c r="S5" s="9">
        <v>17.772099999999998</v>
      </c>
      <c r="T5" s="9">
        <v>17.6066</v>
      </c>
      <c r="U5" s="9">
        <v>17.791799999999999</v>
      </c>
      <c r="V5" s="9">
        <v>18.472899999999999</v>
      </c>
    </row>
    <row r="6" spans="2:22" x14ac:dyDescent="0.25">
      <c r="B6" s="7" t="s">
        <v>6</v>
      </c>
      <c r="C6" s="9">
        <v>19.6585</v>
      </c>
      <c r="D6" s="9">
        <v>19.981400000000001</v>
      </c>
      <c r="E6" s="9">
        <v>17.100200000000001</v>
      </c>
      <c r="F6" s="9">
        <v>17.142700000000001</v>
      </c>
      <c r="G6" s="9">
        <v>17.209299999999999</v>
      </c>
      <c r="H6" s="9">
        <v>17.214600000000001</v>
      </c>
      <c r="I6" s="9">
        <v>17.745200000000001</v>
      </c>
      <c r="J6" s="9">
        <v>18.3293</v>
      </c>
      <c r="K6" s="9">
        <v>19.121600000000001</v>
      </c>
      <c r="L6" s="9">
        <v>19.552</v>
      </c>
      <c r="M6" s="9">
        <v>19.157900000000001</v>
      </c>
      <c r="N6" s="9">
        <v>18.405799999999999</v>
      </c>
      <c r="O6" s="9">
        <v>18.2774</v>
      </c>
      <c r="P6" s="9">
        <v>18.1553</v>
      </c>
      <c r="Q6" s="9">
        <v>17.406199999999998</v>
      </c>
      <c r="R6" s="9">
        <v>17.6449</v>
      </c>
      <c r="S6" s="9">
        <v>17.928699999999999</v>
      </c>
      <c r="T6" s="9">
        <v>17.425000000000001</v>
      </c>
      <c r="U6" s="9">
        <v>18.479099999999999</v>
      </c>
      <c r="V6" s="9">
        <v>18.049099999999999</v>
      </c>
    </row>
    <row r="7" spans="2:22" x14ac:dyDescent="0.25">
      <c r="B7" s="1" t="s">
        <v>4</v>
      </c>
      <c r="C7" s="9"/>
      <c r="D7" s="9"/>
      <c r="E7" s="9"/>
      <c r="F7" s="9"/>
      <c r="G7" s="9"/>
      <c r="H7" s="9"/>
      <c r="I7" s="9"/>
      <c r="J7" s="9"/>
      <c r="K7" s="9"/>
      <c r="L7" s="9"/>
      <c r="M7" s="9"/>
      <c r="N7" s="9"/>
      <c r="O7" s="9"/>
      <c r="P7" s="9"/>
      <c r="Q7" s="9"/>
      <c r="R7" s="9"/>
      <c r="S7" s="9"/>
      <c r="T7" s="9"/>
      <c r="U7" s="9"/>
      <c r="V7" s="9"/>
    </row>
    <row r="8" spans="2:22" x14ac:dyDescent="0.25">
      <c r="B8" s="7" t="s">
        <v>5</v>
      </c>
      <c r="C8" s="9">
        <v>20.898</v>
      </c>
      <c r="D8" s="9">
        <v>22.0548</v>
      </c>
      <c r="E8" s="9">
        <v>20.828199999999999</v>
      </c>
      <c r="F8" s="9">
        <v>19.844200000000001</v>
      </c>
      <c r="G8" s="9">
        <v>19.674099999999999</v>
      </c>
      <c r="H8" s="9">
        <v>19.743600000000001</v>
      </c>
      <c r="I8" s="9">
        <v>20.9255</v>
      </c>
      <c r="J8" s="9">
        <v>20.309200000000001</v>
      </c>
      <c r="K8" s="9">
        <v>20.092199999999998</v>
      </c>
      <c r="L8" s="9">
        <v>19.3019</v>
      </c>
      <c r="M8" s="9">
        <v>19.898199999999999</v>
      </c>
      <c r="N8" s="9">
        <v>20.026299999999999</v>
      </c>
      <c r="O8" s="9">
        <v>19.885400000000001</v>
      </c>
      <c r="P8" s="9">
        <v>19.7639</v>
      </c>
      <c r="Q8" s="9">
        <v>19.6431</v>
      </c>
      <c r="R8" s="9">
        <v>19.2745</v>
      </c>
      <c r="S8" s="9">
        <v>19.139600000000002</v>
      </c>
      <c r="T8" s="9">
        <v>19.328600000000002</v>
      </c>
      <c r="U8" s="9">
        <v>19.253299999999999</v>
      </c>
      <c r="V8" s="9">
        <v>19.4176</v>
      </c>
    </row>
    <row r="9" spans="2:22" x14ac:dyDescent="0.25">
      <c r="B9" s="7" t="s">
        <v>6</v>
      </c>
      <c r="C9" s="9">
        <v>21.477900000000002</v>
      </c>
      <c r="D9" s="9">
        <v>20.889500000000002</v>
      </c>
      <c r="E9" s="9">
        <v>20.4099</v>
      </c>
      <c r="F9" s="9">
        <v>19.5212</v>
      </c>
      <c r="G9" s="9">
        <v>19.2605</v>
      </c>
      <c r="H9" s="9">
        <v>21.1266</v>
      </c>
      <c r="I9" s="9">
        <v>20.093800000000002</v>
      </c>
      <c r="J9" s="9">
        <v>20.389099999999999</v>
      </c>
      <c r="K9" s="9">
        <v>20.113</v>
      </c>
      <c r="L9" s="9">
        <v>18.991700000000002</v>
      </c>
      <c r="M9" s="9">
        <v>20.379200000000001</v>
      </c>
      <c r="N9" s="9">
        <v>20.2196</v>
      </c>
      <c r="O9" s="9">
        <v>19.969000000000001</v>
      </c>
      <c r="P9" s="9">
        <v>19.133800000000001</v>
      </c>
      <c r="Q9" s="9">
        <v>19.357399999999998</v>
      </c>
      <c r="R9" s="9">
        <v>19.028300000000002</v>
      </c>
      <c r="S9" s="9">
        <v>19.190100000000001</v>
      </c>
      <c r="T9" s="9">
        <v>19.450600000000001</v>
      </c>
      <c r="U9" s="9">
        <v>19.310600000000001</v>
      </c>
      <c r="V9" s="9">
        <v>19.446100000000001</v>
      </c>
    </row>
    <row r="10" spans="2:22" x14ac:dyDescent="0.25">
      <c r="C10" s="4"/>
      <c r="D10" s="4"/>
      <c r="E10" s="4"/>
      <c r="F10" s="4"/>
      <c r="G10" s="4"/>
      <c r="H10" s="4"/>
      <c r="I10" s="4"/>
      <c r="J10" s="4"/>
      <c r="K10" s="4"/>
      <c r="L10" s="4"/>
      <c r="M10" s="4"/>
      <c r="N10" s="4"/>
      <c r="O10" s="4"/>
      <c r="P10" s="4"/>
      <c r="Q10" s="4"/>
      <c r="R10" s="4"/>
      <c r="S10" s="4"/>
      <c r="T10" s="4"/>
    </row>
    <row r="11" spans="2:22" x14ac:dyDescent="0.25">
      <c r="B11" s="1" t="s">
        <v>24</v>
      </c>
      <c r="C11" s="10">
        <v>103763</v>
      </c>
      <c r="D11" s="10">
        <v>166021</v>
      </c>
      <c r="E11" s="10">
        <v>51347</v>
      </c>
      <c r="F11" s="10">
        <v>221016</v>
      </c>
      <c r="G11" s="10">
        <v>221016</v>
      </c>
      <c r="H11" s="30" t="s">
        <v>23</v>
      </c>
      <c r="I11" s="10">
        <v>208668.19699999999</v>
      </c>
      <c r="J11" s="10" t="s">
        <v>23</v>
      </c>
      <c r="K11" s="10" t="s">
        <v>23</v>
      </c>
      <c r="L11" s="10" t="s">
        <v>23</v>
      </c>
      <c r="M11" s="10" t="s">
        <v>23</v>
      </c>
      <c r="N11" s="10" t="s">
        <v>23</v>
      </c>
      <c r="O11" s="10" t="s">
        <v>23</v>
      </c>
      <c r="P11" s="10" t="s">
        <v>23</v>
      </c>
      <c r="Q11" s="10">
        <v>198188</v>
      </c>
      <c r="R11" s="10" t="s">
        <v>23</v>
      </c>
      <c r="S11" s="10" t="s">
        <v>23</v>
      </c>
      <c r="T11" s="10" t="s">
        <v>23</v>
      </c>
      <c r="U11" s="10">
        <v>757472</v>
      </c>
      <c r="V11" s="10" t="s">
        <v>23</v>
      </c>
    </row>
    <row r="12" spans="2:22" x14ac:dyDescent="0.25">
      <c r="B12" s="1" t="s">
        <v>25</v>
      </c>
      <c r="C12" s="28">
        <v>99.999614507620223</v>
      </c>
      <c r="D12" s="28">
        <v>159.99957595838225</v>
      </c>
      <c r="E12" s="28">
        <v>84</v>
      </c>
      <c r="F12" s="28">
        <v>213</v>
      </c>
      <c r="G12" s="28">
        <v>213</v>
      </c>
      <c r="H12" s="30" t="s">
        <v>23</v>
      </c>
      <c r="I12" s="4">
        <v>201.1</v>
      </c>
      <c r="J12" s="4" t="s">
        <v>23</v>
      </c>
      <c r="K12" s="4" t="s">
        <v>23</v>
      </c>
      <c r="L12" s="4" t="s">
        <v>23</v>
      </c>
      <c r="M12" s="4" t="s">
        <v>23</v>
      </c>
      <c r="N12" s="4" t="s">
        <v>23</v>
      </c>
      <c r="O12" s="4" t="s">
        <v>23</v>
      </c>
      <c r="P12" s="4" t="s">
        <v>23</v>
      </c>
      <c r="Q12" s="4" t="s">
        <v>100</v>
      </c>
      <c r="R12" s="4" t="s">
        <v>23</v>
      </c>
      <c r="S12" s="37" t="s">
        <v>23</v>
      </c>
      <c r="T12" s="4" t="s">
        <v>23</v>
      </c>
      <c r="U12" s="37">
        <v>7.3</v>
      </c>
      <c r="V12" s="4" t="s">
        <v>23</v>
      </c>
    </row>
    <row r="13" spans="2:22" x14ac:dyDescent="0.25">
      <c r="C13" s="4"/>
      <c r="D13" s="4"/>
      <c r="E13" s="4"/>
      <c r="F13" s="4"/>
      <c r="G13" s="4"/>
      <c r="H13" s="4"/>
      <c r="I13" s="4"/>
      <c r="J13" s="4"/>
      <c r="K13" s="4"/>
      <c r="L13" s="4"/>
      <c r="M13" s="4"/>
      <c r="N13" s="4"/>
      <c r="O13" s="4"/>
      <c r="P13" s="4"/>
      <c r="Q13" s="4"/>
      <c r="R13" s="4"/>
      <c r="S13" s="4"/>
      <c r="T13" s="4"/>
    </row>
    <row r="14" spans="2:22" x14ac:dyDescent="0.25">
      <c r="B14" s="1" t="s">
        <v>7</v>
      </c>
      <c r="C14" s="10">
        <v>1730</v>
      </c>
      <c r="D14" s="10">
        <v>1827</v>
      </c>
      <c r="E14" s="10">
        <v>1921</v>
      </c>
      <c r="F14" s="10">
        <v>2017</v>
      </c>
      <c r="G14" s="10">
        <v>2006</v>
      </c>
      <c r="H14" s="10">
        <v>2134</v>
      </c>
      <c r="I14" s="10">
        <v>2339</v>
      </c>
      <c r="J14" s="10">
        <v>2340</v>
      </c>
      <c r="K14" s="10">
        <v>2340</v>
      </c>
      <c r="L14" s="10">
        <v>2340</v>
      </c>
      <c r="M14" s="10">
        <v>2430</v>
      </c>
      <c r="N14" s="10">
        <v>2465</v>
      </c>
      <c r="O14" s="10">
        <v>2460</v>
      </c>
      <c r="P14" s="10">
        <v>2416</v>
      </c>
      <c r="Q14" s="10">
        <v>2403</v>
      </c>
      <c r="R14" s="10">
        <v>2392</v>
      </c>
      <c r="S14" s="10">
        <v>2403</v>
      </c>
      <c r="T14" s="10">
        <v>2392</v>
      </c>
      <c r="U14" s="10">
        <v>2510</v>
      </c>
      <c r="V14" s="10">
        <v>2522</v>
      </c>
    </row>
    <row r="15" spans="2:22" x14ac:dyDescent="0.25">
      <c r="B15" s="1" t="s">
        <v>8</v>
      </c>
      <c r="C15" s="10">
        <v>416382</v>
      </c>
      <c r="D15" s="10">
        <v>442327</v>
      </c>
      <c r="E15" s="10">
        <v>478544</v>
      </c>
      <c r="F15" s="10">
        <v>506675</v>
      </c>
      <c r="G15" s="10">
        <v>567696</v>
      </c>
      <c r="H15" s="10">
        <v>472936</v>
      </c>
      <c r="I15" s="10">
        <v>545849</v>
      </c>
      <c r="J15" s="10">
        <v>528149</v>
      </c>
      <c r="K15" s="10">
        <v>534087</v>
      </c>
      <c r="L15" s="10">
        <v>578535</v>
      </c>
      <c r="M15" s="33">
        <v>569999</v>
      </c>
      <c r="N15" s="33">
        <v>586353</v>
      </c>
      <c r="O15" s="33">
        <v>594212</v>
      </c>
      <c r="P15" s="33">
        <v>650844</v>
      </c>
      <c r="Q15" s="33">
        <v>678531</v>
      </c>
      <c r="R15" s="10">
        <f>576+33801+659004</f>
        <v>693381</v>
      </c>
      <c r="S15" s="10">
        <f>591+34413+672619</f>
        <v>707623</v>
      </c>
      <c r="T15" s="10">
        <v>734811</v>
      </c>
      <c r="U15" s="154">
        <v>755697</v>
      </c>
      <c r="V15" s="154">
        <v>778815</v>
      </c>
    </row>
    <row r="16" spans="2:22" x14ac:dyDescent="0.25">
      <c r="C16" s="10"/>
      <c r="D16" s="10"/>
      <c r="E16" s="10"/>
      <c r="F16" s="10"/>
      <c r="G16" s="10"/>
      <c r="H16" s="10"/>
      <c r="I16" s="10"/>
      <c r="J16" s="10"/>
      <c r="K16" s="10"/>
      <c r="L16" s="10"/>
      <c r="M16" s="10"/>
      <c r="N16" s="10"/>
      <c r="O16" s="10"/>
      <c r="P16" s="10"/>
      <c r="Q16" s="10"/>
      <c r="R16" s="10"/>
      <c r="S16" s="10"/>
      <c r="T16" s="10"/>
    </row>
    <row r="17" spans="2:22" x14ac:dyDescent="0.25">
      <c r="B17" s="1" t="s">
        <v>103</v>
      </c>
      <c r="C17" s="5">
        <v>10460640</v>
      </c>
      <c r="D17" s="5">
        <v>9789762</v>
      </c>
      <c r="E17" s="5">
        <v>9874217</v>
      </c>
      <c r="F17" s="5">
        <v>11579625</v>
      </c>
      <c r="G17" s="5">
        <v>14183579.179060023</v>
      </c>
      <c r="H17" s="5">
        <v>15514239.738360109</v>
      </c>
      <c r="I17" s="5">
        <v>19503699.018059999</v>
      </c>
      <c r="J17" s="5">
        <v>19538208</v>
      </c>
      <c r="K17" s="5">
        <v>20284548</v>
      </c>
      <c r="L17" s="5">
        <v>20654195</v>
      </c>
      <c r="M17" s="32">
        <v>21529557</v>
      </c>
      <c r="N17" s="31">
        <v>21363769</v>
      </c>
      <c r="O17" s="31">
        <v>22302412</v>
      </c>
      <c r="P17" s="31">
        <v>22644377.245749999</v>
      </c>
      <c r="Q17" s="31">
        <v>22681372</v>
      </c>
      <c r="R17" s="31">
        <v>23414542.941554323</v>
      </c>
      <c r="S17" s="31">
        <v>25315176</v>
      </c>
      <c r="T17" s="31">
        <v>26604682</v>
      </c>
      <c r="U17" s="154">
        <f>'Balance sheet'!U35</f>
        <v>29113367</v>
      </c>
      <c r="V17" s="154">
        <f>'Balance sheet'!V35</f>
        <v>31365352</v>
      </c>
    </row>
    <row r="18" spans="2:22" x14ac:dyDescent="0.25">
      <c r="B18" s="7"/>
      <c r="C18" s="5"/>
      <c r="D18" s="5"/>
      <c r="E18" s="5"/>
      <c r="F18" s="5"/>
      <c r="G18" s="5"/>
      <c r="H18" s="5"/>
      <c r="I18" s="5"/>
      <c r="J18" s="5"/>
      <c r="K18" s="5"/>
      <c r="L18" s="5"/>
      <c r="M18" s="5"/>
      <c r="N18" s="5"/>
      <c r="O18" s="5"/>
      <c r="P18" s="5"/>
      <c r="Q18" s="5"/>
      <c r="R18" s="5"/>
      <c r="S18" s="5"/>
      <c r="T18" s="5"/>
    </row>
    <row r="19" spans="2:22" x14ac:dyDescent="0.25">
      <c r="B19" s="1" t="s">
        <v>104</v>
      </c>
      <c r="C19" s="5">
        <v>14055256</v>
      </c>
      <c r="D19" s="5">
        <v>15430581</v>
      </c>
      <c r="E19" s="5">
        <v>17555746</v>
      </c>
      <c r="F19" s="5">
        <v>18670177</v>
      </c>
      <c r="G19" s="5">
        <v>20316357</v>
      </c>
      <c r="H19" s="5">
        <v>23874382</v>
      </c>
      <c r="I19" s="5">
        <v>28581018.199720003</v>
      </c>
      <c r="J19" s="5">
        <v>26643729</v>
      </c>
      <c r="K19" s="5">
        <v>28017179</v>
      </c>
      <c r="L19" s="5">
        <v>28626678</v>
      </c>
      <c r="M19" s="5">
        <v>31388449</v>
      </c>
      <c r="N19" s="5">
        <v>31977863</v>
      </c>
      <c r="O19" s="5">
        <v>33755822</v>
      </c>
      <c r="P19" s="5">
        <v>35771338.178000003</v>
      </c>
      <c r="Q19" s="31">
        <v>39027475.056599997</v>
      </c>
      <c r="R19" s="31">
        <v>43146355.112790003</v>
      </c>
      <c r="S19" s="31">
        <v>43560618.879789993</v>
      </c>
      <c r="T19" s="31">
        <v>44495037</v>
      </c>
      <c r="U19" s="154">
        <f>'Balance sheet'!U49</f>
        <v>46058166</v>
      </c>
      <c r="V19" s="154">
        <f>'Balance sheet'!V49</f>
        <v>48536817</v>
      </c>
    </row>
    <row r="20" spans="2:22" x14ac:dyDescent="0.25">
      <c r="C20" s="5"/>
      <c r="D20" s="5"/>
      <c r="E20" s="5"/>
      <c r="F20" s="5"/>
      <c r="G20" s="5"/>
      <c r="H20" s="5"/>
      <c r="I20" s="5"/>
      <c r="J20" s="5"/>
      <c r="K20" s="5"/>
      <c r="L20" s="5"/>
      <c r="M20" s="5"/>
      <c r="N20" s="5"/>
      <c r="O20" s="5"/>
      <c r="P20" s="5"/>
      <c r="Q20" s="5"/>
      <c r="R20" s="5"/>
      <c r="S20" s="5"/>
      <c r="T20" s="5"/>
    </row>
    <row r="21" spans="2:22" ht="15.75" thickBot="1" x14ac:dyDescent="0.3">
      <c r="B21" s="6" t="s">
        <v>22</v>
      </c>
      <c r="C21" s="11" t="s">
        <v>23</v>
      </c>
      <c r="D21" s="11" t="s">
        <v>23</v>
      </c>
      <c r="E21" s="11" t="s">
        <v>23</v>
      </c>
      <c r="F21" s="11" t="s">
        <v>23</v>
      </c>
      <c r="G21" s="11">
        <v>80</v>
      </c>
      <c r="H21" s="11">
        <v>170</v>
      </c>
      <c r="I21" s="11">
        <v>297</v>
      </c>
      <c r="J21" s="11">
        <v>324</v>
      </c>
      <c r="K21" s="11">
        <v>355</v>
      </c>
      <c r="L21" s="11">
        <v>390</v>
      </c>
      <c r="M21" s="11">
        <v>430</v>
      </c>
      <c r="N21" s="11">
        <v>460</v>
      </c>
      <c r="O21" s="11">
        <v>501</v>
      </c>
      <c r="P21" s="11">
        <v>545</v>
      </c>
      <c r="Q21" s="11">
        <v>591</v>
      </c>
      <c r="R21" s="11">
        <v>634</v>
      </c>
      <c r="S21" s="11">
        <v>676</v>
      </c>
      <c r="T21" s="11">
        <v>722</v>
      </c>
      <c r="U21" s="11">
        <v>769</v>
      </c>
      <c r="V21" s="11">
        <v>809</v>
      </c>
    </row>
    <row r="24" spans="2:22" ht="15.75" x14ac:dyDescent="0.25">
      <c r="B24" s="1" t="s">
        <v>101</v>
      </c>
      <c r="O24" s="34"/>
      <c r="P24"/>
      <c r="Q24"/>
      <c r="S24" s="36"/>
      <c r="T24" s="36"/>
    </row>
    <row r="25" spans="2:22" ht="15.75" x14ac:dyDescent="0.25">
      <c r="O25" s="34"/>
      <c r="P25"/>
      <c r="Q25"/>
      <c r="S25" s="36"/>
      <c r="T25" s="36"/>
    </row>
    <row r="26" spans="2:22" x14ac:dyDescent="0.25">
      <c r="P26"/>
      <c r="Q26"/>
    </row>
    <row r="27" spans="2:22" x14ac:dyDescent="0.25">
      <c r="P27"/>
      <c r="Q27"/>
    </row>
  </sheetData>
  <pageMargins left="0.7" right="0.7" top="0.75" bottom="0.75" header="0.3" footer="0.3"/>
  <pageSetup paperSize="9" orientation="portrait" r:id="rId1"/>
  <headerFooter>
    <oddHeader>&amp;R&amp;"Arial,Regular"&amp;08&amp;KB3B3B3maib | de uz intern
informaţie accesibilă doar angajaților băncii</oddHeader>
    <evenHeader>&amp;L&amp;"Calibri,Regular"&amp;10&amp;K076A54MAIB | De uz intern&amp;R&amp;"Arial,Regular"&amp;08&amp;KB3B3B3maib | de uz intern
informaţie accesibilă doar angajaților băncii</evenHeader>
    <firstHeader>&amp;L&amp;"Calibri,Regular"&amp;10&amp;K076A54MAIB | De uz intern&amp;R&amp;"Arial,Regular"&amp;08&amp;KB3B3B3maib | de uz intern
informaţie accesibilă doar angajaților băncii</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hYmRmNDg4OC1kYzBkLTQ3NGUtOWM2OC01NjRiMjY4MmNiZWYiIG9yaWdpbj0idXNlclNlbGVjdGVkIj48ZWxlbWVudCB1aWQ9ImlkX2NsYXNzaWZpY2F0aW9uX2NvbmZpZGVudGlhbCIgdmFsdWU9IiIgeG1sbnM9Imh0dHA6Ly93d3cuYm9sZG9uamFtZXMuY29tLzIwMDgvMDEvc2llL2ludGVybmFsL2xhYmVsIiAvPjwvc2lzbD48VXNlck5hbWU+TUFJQi1MT0NBTFxlY2F0ZXJpbmEuY2FyYW1hbjwvVXNlck5hbWU+PERhdGVUaW1lPjI4LjA3LjIwMjEgMTM6MzM6MjI8L0RhdGVUaW1lPjxMYWJlbFN0cmluZz5NQUlCIHwgRGUgdXogaW50ZXJuPC9MYWJlbFN0cmluZz48L2l0ZW0+PC9sYWJlbEhpc3Rvcnk+</Value>
</WrappedLabelHistory>
</file>

<file path=customXml/item2.xml><?xml version="1.0" encoding="utf-8"?>
<sisl xmlns:xsd="http://www.w3.org/2001/XMLSchema" xmlns:xsi="http://www.w3.org/2001/XMLSchema-instance" xmlns="http://www.boldonjames.com/2008/01/sie/internal/label" sislVersion="0" policy="abdf4888-dc0d-474e-9c68-564b2682cbef" origin="userSelected">
  <element uid="id_classification_confidential" value=""/>
</sisl>
</file>

<file path=customXml/itemProps1.xml><?xml version="1.0" encoding="utf-8"?>
<ds:datastoreItem xmlns:ds="http://schemas.openxmlformats.org/officeDocument/2006/customXml" ds:itemID="{8DEA7AC3-3852-48FC-A8B2-7D7C65EF9F19}">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0526830E-FB71-4BC3-B9F4-7F37F9761B6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 Notice</vt:lpstr>
      <vt:lpstr>INDEX</vt:lpstr>
      <vt:lpstr>Income statement</vt:lpstr>
      <vt:lpstr>Balance sheet</vt:lpstr>
      <vt:lpstr>Operating 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Evgenii R</dc:creator>
  <dc:description>BJDTCD230725155433BJGMNLT00016170</dc:description>
  <cp:lastModifiedBy>MAIB</cp:lastModifiedBy>
  <dcterms:created xsi:type="dcterms:W3CDTF">2021-07-28T11:30:48Z</dcterms:created>
  <dcterms:modified xsi:type="dcterms:W3CDTF">2025-07-25T16:10:36Z</dcterms:modified>
  <cp:category>maib | de uz intern</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fe91afed-1091-4798-9655-666732426bf6</vt:lpwstr>
  </property>
  <property fmtid="{D5CDD505-2E9C-101B-9397-08002B2CF9AE}" pid="3" name="bjSaver">
    <vt:lpwstr>hYp+FmKIfCOJP+VEZR+pVmrb8OCCCvNp</vt:lpwstr>
  </property>
  <property fmtid="{D5CDD505-2E9C-101B-9397-08002B2CF9AE}" pid="4" name="bjDocumentLabelXML">
    <vt:lpwstr>&lt;?xml version="1.0" encoding="us-ascii"?&gt;&lt;sisl xmlns:xsd="http://www.w3.org/2001/XMLSchema" xmlns:xsi="http://www.w3.org/2001/XMLSchema-instance" sislVersion="0" policy="abdf4888-dc0d-474e-9c68-564b2682cbef" origin="userSelected" xmlns="http://www.boldonj</vt:lpwstr>
  </property>
  <property fmtid="{D5CDD505-2E9C-101B-9397-08002B2CF9AE}" pid="5" name="bjDocumentLabelXML-0">
    <vt:lpwstr>ames.com/2008/01/sie/internal/label"&gt;&lt;element uid="id_classification_confidential" value="" /&gt;&lt;/sisl&gt;</vt:lpwstr>
  </property>
  <property fmtid="{D5CDD505-2E9C-101B-9397-08002B2CF9AE}" pid="6" name="bjClsUserRVM">
    <vt:lpwstr>[]</vt:lpwstr>
  </property>
  <property fmtid="{D5CDD505-2E9C-101B-9397-08002B2CF9AE}" pid="7" name="bjLabelHistoryID">
    <vt:lpwstr>{8DEA7AC3-3852-48FC-A8B2-7D7C65EF9F19}</vt:lpwstr>
  </property>
  <property fmtid="{D5CDD505-2E9C-101B-9397-08002B2CF9AE}" pid="8" name="bjDocumentSecurityLabel">
    <vt:lpwstr>maib | de uz intern</vt:lpwstr>
  </property>
  <property fmtid="{D5CDD505-2E9C-101B-9397-08002B2CF9AE}" pid="9" name="bjRightHeaderLabel-first">
    <vt:lpwstr>&amp;"Arial,Regular"&amp;08&amp;KB3B3B3maib | de uz intern
informaţie accesibilă doar angajaților băncii</vt:lpwstr>
  </property>
  <property fmtid="{D5CDD505-2E9C-101B-9397-08002B2CF9AE}" pid="10" name="bjRightHeaderLabel-even">
    <vt:lpwstr>&amp;"Arial,Regular"&amp;08&amp;KB3B3B3maib | de uz intern
informaţie accesibilă doar angajaților băncii</vt:lpwstr>
  </property>
  <property fmtid="{D5CDD505-2E9C-101B-9397-08002B2CF9AE}" pid="11" name="bjRightHeaderLabel">
    <vt:lpwstr>&amp;"Arial,Regular"&amp;08&amp;KB3B3B3maib | de uz intern
informaţie accesibilă doar angajaților băncii</vt:lpwstr>
  </property>
</Properties>
</file>